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院\"/>
    </mc:Choice>
  </mc:AlternateContent>
  <xr:revisionPtr revIDLastSave="2" documentId="13_ncr:1_{68E28733-DC96-445E-9544-241E31FD0F2D}" xr6:coauthVersionLast="47" xr6:coauthVersionMax="47" xr10:uidLastSave="{770324FB-5F34-4098-B479-99818158D94A}"/>
  <bookViews>
    <workbookView xWindow="5970" yWindow="3360" windowWidth="21600" windowHeight="11295" tabRatio="725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1" i="1" l="1"/>
  <c r="AP50" i="1"/>
  <c r="AK51" i="1"/>
  <c r="AK50" i="1"/>
  <c r="AC51" i="1"/>
  <c r="AC50" i="1"/>
  <c r="X51" i="1"/>
  <c r="X50" i="1"/>
  <c r="S51" i="1"/>
  <c r="S50" i="1"/>
  <c r="K51" i="1"/>
  <c r="K50" i="1"/>
  <c r="K48" i="1"/>
  <c r="K47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21" i="1" s="1"/>
  <c r="V18" i="1"/>
  <c r="U18" i="1" s="1"/>
  <c r="T13" i="17"/>
  <c r="V15" i="1"/>
  <c r="U15" i="1" s="1"/>
  <c r="T12" i="17"/>
  <c r="AF56" i="13"/>
  <c r="X22" i="1" s="1"/>
  <c r="M22" i="1"/>
  <c r="AN22" i="1" s="1"/>
  <c r="Q22" i="1"/>
  <c r="V22" i="1" s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U21" i="1"/>
  <c r="U22" i="1"/>
  <c r="V23" i="17" l="1"/>
  <c r="AP44" i="13"/>
  <c r="AJ13" i="17" s="1"/>
  <c r="X12" i="1"/>
  <c r="X25" i="1" s="1"/>
  <c r="O30" i="16" s="1"/>
  <c r="AP42" i="13"/>
  <c r="AJ11" i="17" s="1"/>
  <c r="AP43" i="13"/>
  <c r="AJ12" i="17" s="1"/>
  <c r="M25" i="1"/>
  <c r="O28" i="16" s="1"/>
  <c r="F23" i="17" l="1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<sst xmlns="http://schemas.openxmlformats.org/spreadsheetml/2006/main" count="459" uniqueCount="256">
  <si>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</si>
  <si>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</si>
  <si>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</si>
  <si>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</si>
  <si>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</si>
  <si>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</si>
  <si>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</si>
  <si>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</si>
  <si>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</si>
  <si>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</si>
  <si>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</si>
  <si>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</si>
  <si>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</si>
  <si>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</si>
  <si>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</si>
  <si>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</si>
  <si>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</si>
  <si>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</si>
  <si>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</si>
  <si>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</si>
  <si>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</si>
  <si>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</si>
  <si>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</si>
  <si>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</si>
  <si>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</si>
  <si>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</si>
  <si>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</si>
  <si>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</si>
  <si>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</si>
  <si>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</si>
  <si>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</si>
  <si>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</si>
  <si>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</si>
  <si>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</si>
  <si>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</si>
  <si>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</si>
  <si>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</si>
  <si>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</si>
  <si>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</si>
  <si>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</si>
  <si>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</si>
  <si>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</si>
  <si>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</si>
  <si>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</si>
  <si>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</si>
  <si>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</si>
  <si>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</si>
  <si>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</si>
  <si>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</si>
  <si>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</si>
  <si>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</si>
  <si>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</si>
  <si>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</si>
  <si>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</si>
  <si>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</si>
  <si>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</si>
  <si>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</si>
  <si>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</si>
  <si>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</si>
  <si>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</si>
  <si>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</si>
  <si>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</si>
  <si>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</si>
  <si>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</si>
  <si>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</si>
  <si>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</si>
  <si>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</si>
  <si>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</si>
  <si>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</si>
  <si>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</si>
  <si>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</si>
  <si>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</si>
  <si>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</si>
  <si>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短期入院受入に関するHP構築</t>
    <rPh sb="0" eb="2">
      <t>タンキ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</si>
  <si>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</si>
  <si>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</si>
  <si>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</si>
  <si>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短期入院受入を含むパンフレットの作製</t>
    <rPh sb="0" eb="2">
      <t>タンキ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</si>
  <si>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</si>
  <si>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</si>
  <si>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</si>
  <si>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</si>
  <si>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</si>
  <si>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</si>
  <si>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</si>
  <si>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</si>
  <si>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</si>
  <si>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</si>
  <si>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</si>
  <si>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</si>
  <si>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</si>
  <si>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○○病院のご案内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</si>
  <si>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</si>
  <si>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</si>
  <si>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</si>
  <si>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</si>
  <si>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</si>
  <si>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</si>
  <si>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</si>
  <si>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病院負担額合計</t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</si>
  <si>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</si>
  <si>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</si>
  <si>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</si>
  <si>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</si>
  <si>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</si>
  <si>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</si>
  <si>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</si>
  <si>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</si>
  <si>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</si>
  <si>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</si>
  <si>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</si>
  <si>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</si>
  <si>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</si>
  <si>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</si>
  <si>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</si>
  <si>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</si>
  <si>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</si>
  <si>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</si>
  <si>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</si>
  <si>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</si>
  <si>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</si>
  <si>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</si>
  <si>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</si>
  <si>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</si>
  <si>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</si>
  <si>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</si>
  <si>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</si>
  <si>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</si>
  <si>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</si>
  <si>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</si>
  <si>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</si>
  <si>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</si>
  <si>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</si>
  <si>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</si>
  <si>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</si>
  <si>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</si>
  <si>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</si>
  <si>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</si>
  <si>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</si>
  <si>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</si>
  <si>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</si>
  <si>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</si>
  <si>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</si>
  <si>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</si>
  <si>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</si>
  <si>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</si>
  <si>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</si>
  <si>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</si>
  <si>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</si>
  <si>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</si>
  <si>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</si>
  <si>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</si>
  <si>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</si>
  <si>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</si>
  <si>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病院名</t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</si>
  <si>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</si>
  <si>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</si>
  <si>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</si>
  <si>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</si>
  <si>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</si>
  <si>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</si>
  <si>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</si>
  <si>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</si>
  <si>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</si>
  <si>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</si>
  <si>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</si>
  <si>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</si>
  <si>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</si>
  <si>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</si>
  <si>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</si>
  <si>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</si>
  <si>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</si>
  <si>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</si>
  <si>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</si>
  <si>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</si>
  <si>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</si>
  <si>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</si>
  <si>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</si>
  <si>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</si>
  <si>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</si>
  <si>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</si>
  <si>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</si>
  <si>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</si>
  <si>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</si>
  <si>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</si>
  <si>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</si>
  <si>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</si>
  <si>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</si>
  <si>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</si>
  <si>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</si>
  <si>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</si>
  <si>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</si>
  <si>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</si>
  <si>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</si>
  <si>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</si>
  <si>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</si>
  <si>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</si>
  <si>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</si>
  <si>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</si>
  <si>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</si>
  <si>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</si>
  <si>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</si>
  <si>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</si>
  <si>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</si>
  <si>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</si>
  <si>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</si>
  <si>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</si>
  <si>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</si>
  <si>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</si>
  <si>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</si>
  <si>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</si>
  <si>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</si>
  <si>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</si>
  <si>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</si>
  <si>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</si>
  <si>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</si>
  <si>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</si>
  <si>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</si>
  <si>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</si>
  <si>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</si>
  <si>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</si>
  <si>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</si>
  <si>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</si>
  <si>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</si>
  <si>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</si>
  <si>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  <rPh sb="35" eb="38">
      <t>ヒガイシャ</t>
    </rPh>
    <rPh sb="38" eb="40">
      <t>シエン</t>
    </rPh>
    <rPh sb="42" eb="43">
      <t>トウ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</si>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</sst>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47" xfId="0" applyFont="1" applyBorder="1" applyAlignment="1">
      <alignment vertical="center" shrinkToFit="1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25" fillId="0" borderId="79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4" fontId="7" fillId="0" borderId="2" xfId="0" applyNumberFormat="1" applyFont="1" applyBorder="1" applyAlignment="1">
      <alignment horizontal="left" vertical="center"/>
    </xf>
    <xf numFmtId="0" fontId="7" fillId="0" borderId="69" xfId="0" applyFont="1" applyBorder="1" applyAlignment="1">
      <alignment horizontal="center" vertical="center"/>
    </xf>
    <xf numFmtId="0" fontId="14" fillId="0" borderId="69" xfId="3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9" fillId="0" borderId="47" xfId="0" applyFont="1" applyBorder="1" applyAlignment="1">
      <alignment horizontal="left" vertical="center" shrinkToFit="1"/>
    </xf>
    <xf numFmtId="42" fontId="9" fillId="0" borderId="65" xfId="0" applyNumberFormat="1" applyFont="1" applyBorder="1" applyAlignment="1">
      <alignment horizontal="right" vertical="center" shrinkToFit="1"/>
    </xf>
    <xf numFmtId="42" fontId="9" fillId="0" borderId="66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178" fontId="10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182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38" fontId="10" fillId="0" borderId="0" xfId="2" applyFont="1" applyFill="1" applyAlignment="1">
      <alignment horizontal="right" vertical="center"/>
    </xf>
    <xf numFmtId="18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 codeName="Sheet1">
    <tabColor rgb="FFFF0000"/>
  </sheetPr>
  <dimension ref="B2:BI76"/>
  <sheetViews>
    <sheetView tabSelected="1" view="pageBreakPreview" topLeftCell="A30" zoomScale="90" zoomScaleSheetLayoutView="90" workbookViewId="0">
      <selection activeCell="AV48" sqref="AV48"/>
    </sheetView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25" width="2.5703125" style="2" customWidth="1"/>
    <col min="26" max="26" width="9.42578125" style="2" customWidth="1"/>
    <col min="27" max="27" width="4.140625" style="2" customWidth="1"/>
    <col min="28" max="28" width="5" style="2" customWidth="1"/>
    <col min="29" max="29" width="2.5703125" style="2" customWidth="1"/>
    <col min="30" max="30" width="3.42578125" style="2" customWidth="1"/>
    <col min="31" max="31" width="3.28515625" style="2" customWidth="1"/>
    <col min="32" max="32" width="3.42578125" style="2" customWidth="1"/>
    <col min="33" max="34" width="2.5703125" style="2" customWidth="1"/>
    <col min="35" max="35" width="4.28515625" style="2" customWidth="1"/>
    <col min="36" max="43" width="2.5703125" style="2" customWidth="1"/>
    <col min="44" max="44" width="3.42578125" style="2" customWidth="1"/>
    <col min="45" max="100" width="2.5703125" style="2" customWidth="1"/>
    <col min="101" max="101" width="9" style="2" customWidth="1"/>
    <col min="102" max="16384" width="9" style="2"/>
  </cols>
  <sheetData>
    <row r="2" spans="2:55">
      <c r="B2" s="122" t="s">
        <v>0</v>
      </c>
      <c r="C2" s="130"/>
      <c r="D2" s="130"/>
      <c r="E2" s="123"/>
      <c r="F2" s="213" t="s">
        <v>1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18">
        <v>1008918</v>
      </c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</row>
    <row r="3" spans="2:55">
      <c r="B3" s="122" t="s">
        <v>3</v>
      </c>
      <c r="C3" s="130"/>
      <c r="D3" s="130"/>
      <c r="E3" s="123"/>
      <c r="F3" s="213" t="s">
        <v>4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 t="s">
        <v>7</v>
      </c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5">
      <c r="B4" s="122" t="s">
        <v>8</v>
      </c>
      <c r="C4" s="130"/>
      <c r="D4" s="130"/>
      <c r="E4" s="123"/>
      <c r="F4" s="217">
        <v>45900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16" t="s">
        <v>10</v>
      </c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</row>
    <row r="5" spans="2:55">
      <c r="B5" s="122" t="s">
        <v>6</v>
      </c>
      <c r="C5" s="130"/>
      <c r="D5" s="130"/>
      <c r="E5" s="123"/>
      <c r="F5" s="124" t="s">
        <v>7</v>
      </c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 t="s">
        <v>13</v>
      </c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5">
      <c r="B6" s="131" t="s">
        <v>14</v>
      </c>
      <c r="C6" s="132"/>
      <c r="D6" s="132"/>
      <c r="E6" s="133"/>
      <c r="F6" s="124" t="s">
        <v>15</v>
      </c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16" t="s">
        <v>16</v>
      </c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</row>
    <row r="7" spans="2:55">
      <c r="B7" s="72" t="s">
        <v>17</v>
      </c>
      <c r="C7" s="72"/>
      <c r="D7" s="72"/>
      <c r="E7" s="72"/>
      <c r="F7" s="210" t="s">
        <v>18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 t="s">
        <v>20</v>
      </c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 t="s">
        <v>22</v>
      </c>
      <c r="AT7" s="214"/>
      <c r="AU7" s="214"/>
      <c r="AV7" s="214"/>
      <c r="AW7" s="214"/>
      <c r="AX7" s="215"/>
    </row>
    <row r="8" spans="2:55">
      <c r="B8" s="2"/>
      <c r="AA8" s="72" t="s">
        <v>23</v>
      </c>
      <c r="AB8" s="72"/>
      <c r="AC8" s="72"/>
      <c r="AD8" s="72"/>
      <c r="AE8" s="72"/>
      <c r="AF8" s="72"/>
      <c r="AG8" s="124" t="s">
        <v>24</v>
      </c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 t="s">
        <v>26</v>
      </c>
      <c r="AT8" s="214"/>
      <c r="AU8" s="214"/>
      <c r="AV8" s="214"/>
      <c r="AW8" s="214"/>
      <c r="AX8" s="215"/>
    </row>
    <row r="9" spans="2:55">
      <c r="AA9" s="72" t="s">
        <v>27</v>
      </c>
      <c r="AB9" s="72"/>
      <c r="AC9" s="72"/>
      <c r="AD9" s="72"/>
      <c r="AE9" s="72"/>
      <c r="AF9" s="72"/>
      <c r="AG9" s="210" t="s">
        <v>28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5">
      <c r="AA10" s="72" t="s">
        <v>29</v>
      </c>
      <c r="AB10" s="72"/>
      <c r="AC10" s="72"/>
      <c r="AD10" s="72"/>
      <c r="AE10" s="72"/>
      <c r="AF10" s="122"/>
      <c r="AG10" s="208" t="s">
        <v>30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5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  <c r="BC11" s="2" t="s">
        <v>33</v>
      </c>
    </row>
    <row r="12" spans="2:55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35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205" t="s">
        <v>36</v>
      </c>
      <c r="D16" s="206"/>
      <c r="E16" s="207"/>
      <c r="F16" s="206" t="s">
        <v>37</v>
      </c>
      <c r="G16" s="206"/>
      <c r="H16" s="206"/>
      <c r="I16" s="207"/>
      <c r="J16" s="206" t="s">
        <v>38</v>
      </c>
      <c r="K16" s="206"/>
      <c r="L16" s="206"/>
      <c r="M16" s="207"/>
      <c r="N16" s="85" t="s">
        <v>39</v>
      </c>
      <c r="O16" s="84"/>
      <c r="P16" s="85" t="s">
        <v>40</v>
      </c>
      <c r="Q16" s="83"/>
      <c r="R16" s="86"/>
    </row>
    <row r="17" spans="2:29">
      <c r="B17" s="6">
        <v>1</v>
      </c>
      <c r="C17" s="189" t="s">
        <v>41</v>
      </c>
      <c r="D17" s="190"/>
      <c r="E17" s="191"/>
      <c r="F17" s="189">
        <v>45757</v>
      </c>
      <c r="G17" s="190"/>
      <c r="H17" s="190"/>
      <c r="I17" s="191"/>
      <c r="J17" s="189">
        <v>45770</v>
      </c>
      <c r="K17" s="190"/>
      <c r="L17" s="190"/>
      <c r="M17" s="191"/>
      <c r="N17" s="192">
        <f t="shared" ref="N17:N36" si="0">IF(F17="","",J17-F17+1)</f>
        <v>14</v>
      </c>
      <c r="O17" s="193"/>
      <c r="P17" s="194" t="s">
        <v>42</v>
      </c>
      <c r="Q17" s="177"/>
      <c r="R17" s="181"/>
    </row>
    <row r="18" spans="2:29">
      <c r="B18" s="6">
        <v>2</v>
      </c>
      <c r="C18" s="189" t="s">
        <v>43</v>
      </c>
      <c r="D18" s="190"/>
      <c r="E18" s="191"/>
      <c r="F18" s="189">
        <v>45762</v>
      </c>
      <c r="G18" s="190"/>
      <c r="H18" s="190"/>
      <c r="I18" s="191"/>
      <c r="J18" s="189">
        <v>45767</v>
      </c>
      <c r="K18" s="190"/>
      <c r="L18" s="190"/>
      <c r="M18" s="191"/>
      <c r="N18" s="192">
        <f t="shared" si="0"/>
        <v>6</v>
      </c>
      <c r="O18" s="193"/>
      <c r="P18" s="194" t="s">
        <v>42</v>
      </c>
      <c r="Q18" s="177"/>
      <c r="R18" s="181"/>
    </row>
    <row r="19" spans="2:29">
      <c r="B19" s="6">
        <v>3</v>
      </c>
      <c r="C19" s="189" t="s">
        <v>44</v>
      </c>
      <c r="D19" s="190"/>
      <c r="E19" s="191"/>
      <c r="F19" s="189">
        <v>45782</v>
      </c>
      <c r="G19" s="190"/>
      <c r="H19" s="190"/>
      <c r="I19" s="191"/>
      <c r="J19" s="189">
        <v>45792</v>
      </c>
      <c r="K19" s="190"/>
      <c r="L19" s="190"/>
      <c r="M19" s="191"/>
      <c r="N19" s="192">
        <f t="shared" si="0"/>
        <v>11</v>
      </c>
      <c r="O19" s="193"/>
      <c r="P19" s="194" t="s">
        <v>45</v>
      </c>
      <c r="Q19" s="177"/>
      <c r="R19" s="181"/>
    </row>
    <row r="20" spans="2:29">
      <c r="B20" s="6">
        <v>4</v>
      </c>
      <c r="C20" s="189" t="s">
        <v>41</v>
      </c>
      <c r="D20" s="190"/>
      <c r="E20" s="191"/>
      <c r="F20" s="189">
        <v>45787</v>
      </c>
      <c r="G20" s="190"/>
      <c r="H20" s="190"/>
      <c r="I20" s="191"/>
      <c r="J20" s="189">
        <v>45800</v>
      </c>
      <c r="K20" s="190"/>
      <c r="L20" s="190"/>
      <c r="M20" s="191"/>
      <c r="N20" s="192">
        <f t="shared" si="0"/>
        <v>14</v>
      </c>
      <c r="O20" s="193"/>
      <c r="P20" s="194" t="s">
        <v>42</v>
      </c>
      <c r="Q20" s="177"/>
      <c r="R20" s="181"/>
    </row>
    <row r="21" spans="2:29">
      <c r="B21" s="6">
        <v>5</v>
      </c>
      <c r="C21" s="189" t="s">
        <v>44</v>
      </c>
      <c r="D21" s="190"/>
      <c r="E21" s="191"/>
      <c r="F21" s="189">
        <v>45813</v>
      </c>
      <c r="G21" s="190"/>
      <c r="H21" s="190"/>
      <c r="I21" s="191"/>
      <c r="J21" s="189">
        <v>45818</v>
      </c>
      <c r="K21" s="190"/>
      <c r="L21" s="190"/>
      <c r="M21" s="191"/>
      <c r="N21" s="192">
        <f t="shared" si="0"/>
        <v>6</v>
      </c>
      <c r="O21" s="193"/>
      <c r="P21" s="194" t="s">
        <v>45</v>
      </c>
      <c r="Q21" s="177"/>
      <c r="R21" s="181"/>
    </row>
    <row r="22" spans="2:29">
      <c r="B22" s="6">
        <v>6</v>
      </c>
      <c r="C22" s="189" t="s">
        <v>41</v>
      </c>
      <c r="D22" s="190"/>
      <c r="E22" s="191"/>
      <c r="F22" s="189">
        <v>45818</v>
      </c>
      <c r="G22" s="190"/>
      <c r="H22" s="190"/>
      <c r="I22" s="191"/>
      <c r="J22" s="189">
        <v>45831</v>
      </c>
      <c r="K22" s="190"/>
      <c r="L22" s="190"/>
      <c r="M22" s="191"/>
      <c r="N22" s="192">
        <f t="shared" si="0"/>
        <v>14</v>
      </c>
      <c r="O22" s="193"/>
      <c r="P22" s="194" t="s">
        <v>42</v>
      </c>
      <c r="Q22" s="177"/>
      <c r="R22" s="181"/>
    </row>
    <row r="23" spans="2:29">
      <c r="B23" s="6">
        <v>7</v>
      </c>
      <c r="C23" s="189" t="s">
        <v>46</v>
      </c>
      <c r="D23" s="190"/>
      <c r="E23" s="191"/>
      <c r="F23" s="189">
        <v>45823</v>
      </c>
      <c r="G23" s="190"/>
      <c r="H23" s="190"/>
      <c r="I23" s="191"/>
      <c r="J23" s="189">
        <v>45825</v>
      </c>
      <c r="K23" s="190"/>
      <c r="L23" s="190"/>
      <c r="M23" s="191"/>
      <c r="N23" s="192">
        <f t="shared" si="0"/>
        <v>3</v>
      </c>
      <c r="O23" s="193"/>
      <c r="P23" s="194" t="s">
        <v>45</v>
      </c>
      <c r="Q23" s="177"/>
      <c r="R23" s="181"/>
    </row>
    <row r="24" spans="2:29">
      <c r="B24" s="6">
        <v>8</v>
      </c>
      <c r="C24" s="189" t="s">
        <v>47</v>
      </c>
      <c r="D24" s="190"/>
      <c r="E24" s="191"/>
      <c r="F24" s="189">
        <v>45828</v>
      </c>
      <c r="G24" s="190"/>
      <c r="H24" s="190"/>
      <c r="I24" s="191"/>
      <c r="J24" s="189">
        <v>45839</v>
      </c>
      <c r="K24" s="190"/>
      <c r="L24" s="190"/>
      <c r="M24" s="191"/>
      <c r="N24" s="192">
        <f t="shared" si="0"/>
        <v>12</v>
      </c>
      <c r="O24" s="193"/>
      <c r="P24" s="194" t="s">
        <v>42</v>
      </c>
      <c r="Q24" s="177"/>
      <c r="R24" s="181"/>
    </row>
    <row r="25" spans="2:29">
      <c r="B25" s="6">
        <v>9</v>
      </c>
      <c r="C25" s="189" t="s">
        <v>44</v>
      </c>
      <c r="D25" s="190"/>
      <c r="E25" s="191"/>
      <c r="F25" s="189">
        <v>45843</v>
      </c>
      <c r="G25" s="190"/>
      <c r="H25" s="190"/>
      <c r="I25" s="191"/>
      <c r="J25" s="189">
        <v>45848</v>
      </c>
      <c r="K25" s="190"/>
      <c r="L25" s="190"/>
      <c r="M25" s="191"/>
      <c r="N25" s="192">
        <f t="shared" si="0"/>
        <v>6</v>
      </c>
      <c r="O25" s="193"/>
      <c r="P25" s="194" t="s">
        <v>45</v>
      </c>
      <c r="Q25" s="177"/>
      <c r="R25" s="181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42</v>
      </c>
      <c r="V30" s="130"/>
      <c r="W30" s="123"/>
      <c r="X30" s="204">
        <f>COUNTIF(P17:R36,"脳損傷")</f>
        <v>5</v>
      </c>
      <c r="Y30" s="204"/>
      <c r="Z30" s="204"/>
      <c r="AA30" s="204">
        <f ca="1">SUMIF(P17:R36,"脳損傷",N17:O36)</f>
        <v>60</v>
      </c>
      <c r="AB30" s="204"/>
      <c r="AC30" s="204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45</v>
      </c>
      <c r="V31" s="130"/>
      <c r="W31" s="123"/>
      <c r="X31" s="204">
        <f>COUNTIF(P17:R36,"脊髄損傷")</f>
        <v>4</v>
      </c>
      <c r="Y31" s="204"/>
      <c r="Z31" s="204"/>
      <c r="AA31" s="204">
        <f ca="1">SUMIF(P17:R36,"脊髄損傷",N17:O36)</f>
        <v>26</v>
      </c>
      <c r="AB31" s="204"/>
      <c r="AC31" s="204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50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61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61" ht="19.5" customHeight="1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51</v>
      </c>
      <c r="V34" s="67"/>
      <c r="W34" s="67"/>
      <c r="X34" s="67"/>
      <c r="Y34" s="67"/>
      <c r="Z34" s="67"/>
      <c r="AA34" s="67"/>
      <c r="AB34" s="68"/>
      <c r="AC34" s="184" t="s">
        <v>52</v>
      </c>
      <c r="AD34" s="185"/>
      <c r="AE34" s="186"/>
      <c r="AF34" s="187">
        <f>SUM(AF35:AH37)</f>
        <v>0</v>
      </c>
      <c r="AG34" s="187"/>
      <c r="AH34" s="187"/>
      <c r="AI34" s="185" t="s">
        <v>53</v>
      </c>
      <c r="AJ34" s="185"/>
      <c r="AK34" s="188"/>
    </row>
    <row r="35" spans="2:61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54</v>
      </c>
      <c r="AD35" s="196"/>
      <c r="AE35" s="197"/>
      <c r="AF35" s="198"/>
      <c r="AG35" s="198"/>
      <c r="AH35" s="198"/>
      <c r="AI35" s="196" t="s">
        <v>53</v>
      </c>
      <c r="AJ35" s="196"/>
      <c r="AK35" s="199"/>
    </row>
    <row r="36" spans="2:61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55</v>
      </c>
      <c r="AD36" s="177"/>
      <c r="AE36" s="178"/>
      <c r="AF36" s="180"/>
      <c r="AG36" s="180"/>
      <c r="AH36" s="180"/>
      <c r="AI36" s="177" t="s">
        <v>53</v>
      </c>
      <c r="AJ36" s="177"/>
      <c r="AK36" s="181"/>
    </row>
    <row r="37" spans="2:61" ht="19.5" thickBot="1">
      <c r="B37" s="7" t="s">
        <v>56</v>
      </c>
      <c r="C37" s="200">
        <f>COUNTA(C17:E36)</f>
        <v>9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86</v>
      </c>
      <c r="O37" s="203"/>
      <c r="P37" s="159"/>
      <c r="Q37" s="160"/>
      <c r="R37" s="161"/>
      <c r="AC37" s="162" t="s">
        <v>50</v>
      </c>
      <c r="AD37" s="163"/>
      <c r="AE37" s="164"/>
      <c r="AF37" s="182"/>
      <c r="AG37" s="182"/>
      <c r="AH37" s="182"/>
      <c r="AI37" s="163" t="s">
        <v>53</v>
      </c>
      <c r="AJ37" s="163"/>
      <c r="AK37" s="183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37" t="s">
        <v>58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59</v>
      </c>
      <c r="AB40" s="130"/>
      <c r="AC40" s="130"/>
      <c r="AD40" s="130"/>
      <c r="AE40" s="130"/>
      <c r="AF40" s="123"/>
      <c r="AG40" s="122" t="s">
        <v>60</v>
      </c>
      <c r="AH40" s="130"/>
      <c r="AI40" s="130"/>
      <c r="AJ40" s="130"/>
      <c r="AK40" s="130"/>
      <c r="AL40" s="123"/>
      <c r="AM40" s="122" t="s">
        <v>61</v>
      </c>
      <c r="AN40" s="130"/>
      <c r="AO40" s="130"/>
      <c r="AP40" s="130"/>
      <c r="AQ40" s="130"/>
      <c r="AR40" s="123"/>
      <c r="AS40" s="122" t="s">
        <v>62</v>
      </c>
      <c r="AT40" s="130"/>
      <c r="AU40" s="130"/>
      <c r="AV40" s="130"/>
      <c r="AW40" s="130"/>
      <c r="AX40" s="123"/>
    </row>
    <row r="41" spans="2:61">
      <c r="B41" s="122" t="s">
        <v>63</v>
      </c>
      <c r="C41" s="123"/>
      <c r="D41" s="122" t="s">
        <v>64</v>
      </c>
      <c r="E41" s="130"/>
      <c r="F41" s="130"/>
      <c r="G41" s="130"/>
      <c r="H41" s="130"/>
      <c r="I41" s="130"/>
      <c r="J41" s="130"/>
      <c r="K41" s="130"/>
      <c r="L41" s="123"/>
      <c r="M41" s="131" t="s">
        <v>65</v>
      </c>
      <c r="N41" s="132"/>
      <c r="O41" s="132"/>
      <c r="P41" s="132"/>
      <c r="Q41" s="133"/>
      <c r="R41" s="122" t="s">
        <v>66</v>
      </c>
      <c r="S41" s="123"/>
      <c r="T41" s="122" t="s">
        <v>67</v>
      </c>
      <c r="U41" s="123"/>
      <c r="V41" s="122" t="s">
        <v>68</v>
      </c>
      <c r="W41" s="130"/>
      <c r="X41" s="130"/>
      <c r="Y41" s="130"/>
      <c r="Z41" s="123"/>
      <c r="AA41" s="122" t="s">
        <v>69</v>
      </c>
      <c r="AB41" s="130"/>
      <c r="AC41" s="123"/>
      <c r="AD41" s="122" t="s">
        <v>70</v>
      </c>
      <c r="AE41" s="130"/>
      <c r="AF41" s="123"/>
      <c r="AG41" s="122" t="s">
        <v>69</v>
      </c>
      <c r="AH41" s="130"/>
      <c r="AI41" s="123"/>
      <c r="AJ41" s="122" t="s">
        <v>70</v>
      </c>
      <c r="AK41" s="130"/>
      <c r="AL41" s="123"/>
      <c r="AM41" s="122" t="s">
        <v>69</v>
      </c>
      <c r="AN41" s="130"/>
      <c r="AO41" s="123"/>
      <c r="AP41" s="122" t="s">
        <v>70</v>
      </c>
      <c r="AQ41" s="130"/>
      <c r="AR41" s="123"/>
      <c r="AS41" s="122" t="s">
        <v>69</v>
      </c>
      <c r="AT41" s="130"/>
      <c r="AU41" s="123"/>
      <c r="AV41" s="122" t="s">
        <v>70</v>
      </c>
      <c r="AW41" s="130"/>
      <c r="AX41" s="123"/>
      <c r="AY41" s="122" t="s">
        <v>71</v>
      </c>
      <c r="AZ41" s="130"/>
      <c r="BA41" s="123"/>
      <c r="BB41" s="122" t="s">
        <v>72</v>
      </c>
      <c r="BC41" s="130"/>
      <c r="BD41" s="123"/>
      <c r="BE41" s="72" t="s">
        <v>67</v>
      </c>
      <c r="BF41" s="72"/>
    </row>
    <row r="42" spans="2:61">
      <c r="B42" s="122">
        <v>1</v>
      </c>
      <c r="C42" s="123"/>
      <c r="D42" s="154" t="s">
        <v>73</v>
      </c>
      <c r="E42" s="155"/>
      <c r="F42" s="155"/>
      <c r="G42" s="155"/>
      <c r="H42" s="155"/>
      <c r="I42" s="155"/>
      <c r="J42" s="155"/>
      <c r="K42" s="155"/>
      <c r="L42" s="156"/>
      <c r="M42" s="131" t="s">
        <v>74</v>
      </c>
      <c r="N42" s="132"/>
      <c r="O42" s="132"/>
      <c r="P42" s="132"/>
      <c r="Q42" s="133"/>
      <c r="R42" s="157">
        <v>2</v>
      </c>
      <c r="S42" s="158"/>
      <c r="T42" s="122" t="s">
        <v>75</v>
      </c>
      <c r="U42" s="123"/>
      <c r="V42" s="122" t="s">
        <v>76</v>
      </c>
      <c r="W42" s="130"/>
      <c r="X42" s="130"/>
      <c r="Y42" s="130"/>
      <c r="Z42" s="123"/>
      <c r="AA42" s="138">
        <v>200000</v>
      </c>
      <c r="AB42" s="139"/>
      <c r="AC42" s="140"/>
      <c r="AD42" s="141">
        <f>AA42*R42</f>
        <v>400000</v>
      </c>
      <c r="AE42" s="142"/>
      <c r="AF42" s="143"/>
      <c r="AG42" s="141">
        <f>AA42*10/100</f>
        <v>20000</v>
      </c>
      <c r="AH42" s="142"/>
      <c r="AI42" s="143"/>
      <c r="AJ42" s="141">
        <f>AD42*10/100</f>
        <v>40000</v>
      </c>
      <c r="AK42" s="142"/>
      <c r="AL42" s="143"/>
      <c r="AM42" s="141">
        <f>AA42+AG42</f>
        <v>220000</v>
      </c>
      <c r="AN42" s="142"/>
      <c r="AO42" s="143"/>
      <c r="AP42" s="141">
        <f>AD42+AJ42</f>
        <v>440000</v>
      </c>
      <c r="AQ42" s="142"/>
      <c r="AR42" s="143"/>
      <c r="AS42" s="147">
        <f>IF($T$11="税込み",AM42,AA42)</f>
        <v>200000</v>
      </c>
      <c r="AT42" s="148"/>
      <c r="AU42" s="149"/>
      <c r="AV42" s="147">
        <f>IF($T$11="税込み",AP42,AD42)</f>
        <v>400000</v>
      </c>
      <c r="AW42" s="148"/>
      <c r="AX42" s="149"/>
      <c r="AY42" s="127">
        <v>45853</v>
      </c>
      <c r="AZ42" s="128"/>
      <c r="BA42" s="129"/>
      <c r="BB42" s="150">
        <f>IF(AY42="","",AY42)</f>
        <v>45853</v>
      </c>
      <c r="BC42" s="151"/>
      <c r="BD42" s="152"/>
      <c r="BE42" s="153" t="str">
        <f>IF(T42="式",R42&amp;T42,R42&amp;T42)</f>
        <v>2式</v>
      </c>
      <c r="BF42" s="153"/>
      <c r="BI42" s="2" t="s">
        <v>76</v>
      </c>
    </row>
    <row r="43" spans="2:61">
      <c r="B43" s="122">
        <v>2</v>
      </c>
      <c r="C43" s="123"/>
      <c r="D43" s="154" t="s">
        <v>77</v>
      </c>
      <c r="E43" s="155"/>
      <c r="F43" s="155"/>
      <c r="G43" s="155"/>
      <c r="H43" s="155"/>
      <c r="I43" s="155"/>
      <c r="J43" s="155"/>
      <c r="K43" s="155"/>
      <c r="L43" s="156"/>
      <c r="M43" s="131" t="s">
        <v>78</v>
      </c>
      <c r="N43" s="132"/>
      <c r="O43" s="132"/>
      <c r="P43" s="132"/>
      <c r="Q43" s="133"/>
      <c r="R43" s="157">
        <v>1000</v>
      </c>
      <c r="S43" s="158"/>
      <c r="T43" s="122" t="s">
        <v>79</v>
      </c>
      <c r="U43" s="123"/>
      <c r="V43" s="122" t="s">
        <v>76</v>
      </c>
      <c r="W43" s="130"/>
      <c r="X43" s="130"/>
      <c r="Y43" s="130"/>
      <c r="Z43" s="123"/>
      <c r="AA43" s="138">
        <v>500</v>
      </c>
      <c r="AB43" s="139"/>
      <c r="AC43" s="140"/>
      <c r="AD43" s="141">
        <f>AA43*R43</f>
        <v>500000</v>
      </c>
      <c r="AE43" s="142"/>
      <c r="AF43" s="143"/>
      <c r="AG43" s="141">
        <f>AA43*10/100</f>
        <v>50</v>
      </c>
      <c r="AH43" s="142"/>
      <c r="AI43" s="143"/>
      <c r="AJ43" s="141">
        <f>AD43*10/100</f>
        <v>50000</v>
      </c>
      <c r="AK43" s="142"/>
      <c r="AL43" s="143"/>
      <c r="AM43" s="141">
        <f>AA43+AG43</f>
        <v>550</v>
      </c>
      <c r="AN43" s="142"/>
      <c r="AO43" s="143"/>
      <c r="AP43" s="141">
        <f>AD43+AJ43</f>
        <v>550000</v>
      </c>
      <c r="AQ43" s="142"/>
      <c r="AR43" s="143"/>
      <c r="AS43" s="147">
        <f>IF($T$11="税込み",AM43,AA43)</f>
        <v>500</v>
      </c>
      <c r="AT43" s="148"/>
      <c r="AU43" s="149"/>
      <c r="AV43" s="147">
        <f>IF($T$11="税込み",AP43,AD43)</f>
        <v>500000</v>
      </c>
      <c r="AW43" s="148"/>
      <c r="AX43" s="149"/>
      <c r="AY43" s="127">
        <v>45853</v>
      </c>
      <c r="AZ43" s="128"/>
      <c r="BA43" s="129"/>
      <c r="BB43" s="150">
        <f>IF(AY43="","",AY43)</f>
        <v>45853</v>
      </c>
      <c r="BC43" s="151"/>
      <c r="BD43" s="152"/>
      <c r="BE43" s="153" t="str">
        <f>IF(T43="式",R43&amp;T43,R43&amp;T43)</f>
        <v>1000部</v>
      </c>
      <c r="BF43" s="153"/>
      <c r="BI43" s="2" t="s">
        <v>80</v>
      </c>
    </row>
    <row r="44" spans="2:61">
      <c r="B44" s="122">
        <v>3</v>
      </c>
      <c r="C44" s="123"/>
      <c r="D44" s="154" t="s">
        <v>77</v>
      </c>
      <c r="E44" s="155"/>
      <c r="F44" s="155"/>
      <c r="G44" s="155"/>
      <c r="H44" s="155"/>
      <c r="I44" s="155"/>
      <c r="J44" s="155"/>
      <c r="K44" s="155"/>
      <c r="L44" s="156"/>
      <c r="M44" s="131" t="s">
        <v>81</v>
      </c>
      <c r="N44" s="132"/>
      <c r="O44" s="132"/>
      <c r="P44" s="132"/>
      <c r="Q44" s="133"/>
      <c r="R44" s="157">
        <v>1000</v>
      </c>
      <c r="S44" s="158"/>
      <c r="T44" s="122" t="s">
        <v>79</v>
      </c>
      <c r="U44" s="123"/>
      <c r="V44" s="122" t="s">
        <v>76</v>
      </c>
      <c r="W44" s="130"/>
      <c r="X44" s="130"/>
      <c r="Y44" s="130"/>
      <c r="Z44" s="123"/>
      <c r="AA44" s="138">
        <v>200</v>
      </c>
      <c r="AB44" s="139"/>
      <c r="AC44" s="140"/>
      <c r="AD44" s="141">
        <f>AA44*R44</f>
        <v>200000</v>
      </c>
      <c r="AE44" s="142"/>
      <c r="AF44" s="143"/>
      <c r="AG44" s="141">
        <f>AA44*10/100</f>
        <v>20</v>
      </c>
      <c r="AH44" s="142"/>
      <c r="AI44" s="143"/>
      <c r="AJ44" s="141">
        <f>AD44*10/100</f>
        <v>20000</v>
      </c>
      <c r="AK44" s="142"/>
      <c r="AL44" s="143"/>
      <c r="AM44" s="141">
        <f>AA44+AG44</f>
        <v>220</v>
      </c>
      <c r="AN44" s="142"/>
      <c r="AO44" s="143"/>
      <c r="AP44" s="141">
        <f>AD44+AJ44</f>
        <v>220000</v>
      </c>
      <c r="AQ44" s="142"/>
      <c r="AR44" s="143"/>
      <c r="AS44" s="147">
        <f>IF($T$11="税込み",AM44,AA44)</f>
        <v>200</v>
      </c>
      <c r="AT44" s="148"/>
      <c r="AU44" s="149"/>
      <c r="AV44" s="147">
        <f>IF($T$11="税込み",AP44,AD44)</f>
        <v>200000</v>
      </c>
      <c r="AW44" s="148"/>
      <c r="AX44" s="149"/>
      <c r="AY44" s="127">
        <v>45853</v>
      </c>
      <c r="AZ44" s="128"/>
      <c r="BA44" s="129"/>
      <c r="BB44" s="150">
        <f>IF(AY44="","",AY44)</f>
        <v>45853</v>
      </c>
      <c r="BC44" s="151"/>
      <c r="BD44" s="152"/>
      <c r="BE44" s="153" t="str">
        <f>IF(T44="式",R44&amp;T44,R44&amp;T44)</f>
        <v>1000部</v>
      </c>
      <c r="BF44" s="153"/>
    </row>
    <row r="45" spans="2:61" ht="5.25" customHeight="1"/>
    <row r="46" spans="2:61">
      <c r="B46" s="4"/>
      <c r="C46" s="137" t="s">
        <v>82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61">
      <c r="B47" s="122" t="s">
        <v>63</v>
      </c>
      <c r="C47" s="123"/>
      <c r="D47" s="122" t="s">
        <v>64</v>
      </c>
      <c r="E47" s="130"/>
      <c r="F47" s="130"/>
      <c r="G47" s="130"/>
      <c r="H47" s="130"/>
      <c r="I47" s="130"/>
      <c r="J47" s="130"/>
      <c r="K47" s="130"/>
      <c r="L47" s="123"/>
      <c r="M47" s="122" t="s">
        <v>83</v>
      </c>
      <c r="N47" s="130"/>
      <c r="O47" s="130"/>
      <c r="P47" s="130"/>
      <c r="Q47" s="130"/>
      <c r="R47" s="130"/>
      <c r="S47" s="130"/>
      <c r="T47" s="130"/>
      <c r="U47" s="130"/>
      <c r="V47" s="123"/>
      <c r="W47" s="122" t="s">
        <v>84</v>
      </c>
      <c r="X47" s="130"/>
      <c r="Y47" s="130"/>
      <c r="Z47" s="130"/>
      <c r="AA47" s="130"/>
      <c r="AB47" s="130"/>
      <c r="AC47" s="130"/>
      <c r="AD47" s="130"/>
      <c r="AE47" s="130"/>
      <c r="AF47" s="123"/>
      <c r="AG47" s="122" t="s">
        <v>85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61">
      <c r="B48" s="122">
        <v>1</v>
      </c>
      <c r="C48" s="123"/>
      <c r="D48" s="134" t="str">
        <f>IF(D42="","",D42)</f>
        <v>短期入院受入に関するHP構築</v>
      </c>
      <c r="E48" s="135"/>
      <c r="F48" s="135"/>
      <c r="G48" s="135"/>
      <c r="H48" s="135"/>
      <c r="I48" s="135"/>
      <c r="J48" s="135"/>
      <c r="K48" s="135"/>
      <c r="L48" s="136"/>
      <c r="M48" s="122" t="s">
        <v>86</v>
      </c>
      <c r="N48" s="130"/>
      <c r="O48" s="130"/>
      <c r="P48" s="130"/>
      <c r="Q48" s="130"/>
      <c r="R48" s="130"/>
      <c r="S48" s="130"/>
      <c r="T48" s="130"/>
      <c r="U48" s="130"/>
      <c r="V48" s="123"/>
      <c r="W48" s="144" t="s">
        <v>87</v>
      </c>
      <c r="X48" s="145"/>
      <c r="Y48" s="145"/>
      <c r="Z48" s="145"/>
      <c r="AA48" s="145"/>
      <c r="AB48" s="145"/>
      <c r="AC48" s="145"/>
      <c r="AD48" s="145"/>
      <c r="AE48" s="145"/>
      <c r="AF48" s="146"/>
      <c r="AG48" s="122" t="s">
        <v>88</v>
      </c>
      <c r="AH48" s="130"/>
      <c r="AI48" s="130"/>
      <c r="AJ48" s="130"/>
      <c r="AK48" s="130"/>
      <c r="AL48" s="130"/>
      <c r="AM48" s="130"/>
      <c r="AN48" s="130"/>
      <c r="AO48" s="130"/>
      <c r="AP48" s="123"/>
      <c r="AZ48" s="2" t="s">
        <v>89</v>
      </c>
    </row>
    <row r="49" spans="2:52">
      <c r="B49" s="122">
        <v>2</v>
      </c>
      <c r="C49" s="123"/>
      <c r="D49" s="134" t="str">
        <f t="shared" ref="D49:D50" si="1">IF(D43="","",D43)</f>
        <v>短期入院受入を含むパンフレットの作製</v>
      </c>
      <c r="E49" s="135"/>
      <c r="F49" s="135"/>
      <c r="G49" s="135"/>
      <c r="H49" s="135"/>
      <c r="I49" s="135"/>
      <c r="J49" s="135"/>
      <c r="K49" s="135"/>
      <c r="L49" s="136"/>
      <c r="M49" s="122" t="s">
        <v>89</v>
      </c>
      <c r="N49" s="130"/>
      <c r="O49" s="130"/>
      <c r="P49" s="130"/>
      <c r="Q49" s="130"/>
      <c r="R49" s="130"/>
      <c r="S49" s="130"/>
      <c r="T49" s="130"/>
      <c r="U49" s="130"/>
      <c r="V49" s="123"/>
      <c r="W49" s="122" t="s">
        <v>90</v>
      </c>
      <c r="X49" s="130"/>
      <c r="Y49" s="130"/>
      <c r="Z49" s="130"/>
      <c r="AA49" s="130"/>
      <c r="AB49" s="130"/>
      <c r="AC49" s="130"/>
      <c r="AD49" s="130"/>
      <c r="AE49" s="130"/>
      <c r="AF49" s="123"/>
      <c r="AG49" s="122" t="s">
        <v>91</v>
      </c>
      <c r="AH49" s="130"/>
      <c r="AI49" s="130"/>
      <c r="AJ49" s="130"/>
      <c r="AK49" s="130"/>
      <c r="AL49" s="130"/>
      <c r="AM49" s="130"/>
      <c r="AN49" s="130"/>
      <c r="AO49" s="130"/>
      <c r="AP49" s="123"/>
      <c r="AZ49" s="2" t="s">
        <v>86</v>
      </c>
    </row>
    <row r="50" spans="2:52">
      <c r="B50" s="122">
        <v>3</v>
      </c>
      <c r="C50" s="123"/>
      <c r="D50" s="134" t="str">
        <f t="shared" si="1"/>
        <v>短期入院受入を含むパンフレットの作製</v>
      </c>
      <c r="E50" s="135"/>
      <c r="F50" s="135"/>
      <c r="G50" s="135"/>
      <c r="H50" s="135"/>
      <c r="I50" s="135"/>
      <c r="J50" s="135"/>
      <c r="K50" s="135"/>
      <c r="L50" s="136"/>
      <c r="M50" s="122" t="s">
        <v>89</v>
      </c>
      <c r="N50" s="130"/>
      <c r="O50" s="130"/>
      <c r="P50" s="130"/>
      <c r="Q50" s="130"/>
      <c r="R50" s="130"/>
      <c r="S50" s="130"/>
      <c r="T50" s="130"/>
      <c r="U50" s="130"/>
      <c r="V50" s="123"/>
      <c r="W50" s="122" t="s">
        <v>90</v>
      </c>
      <c r="X50" s="130"/>
      <c r="Y50" s="130"/>
      <c r="Z50" s="130"/>
      <c r="AA50" s="130"/>
      <c r="AB50" s="130"/>
      <c r="AC50" s="130"/>
      <c r="AD50" s="130"/>
      <c r="AE50" s="130"/>
      <c r="AF50" s="123"/>
      <c r="AG50" s="122" t="s">
        <v>91</v>
      </c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52" ht="5.25" customHeight="1"/>
    <row r="52" spans="2:52">
      <c r="C52" s="59" t="s">
        <v>92</v>
      </c>
    </row>
    <row r="53" spans="2:52">
      <c r="N53" s="122" t="s">
        <v>93</v>
      </c>
      <c r="O53" s="130"/>
      <c r="P53" s="130"/>
      <c r="Q53" s="130"/>
      <c r="R53" s="130"/>
      <c r="S53" s="123"/>
      <c r="T53" s="122" t="s">
        <v>94</v>
      </c>
      <c r="U53" s="130"/>
      <c r="V53" s="130"/>
      <c r="W53" s="123"/>
    </row>
    <row r="54" spans="2:52">
      <c r="B54" s="122" t="s">
        <v>63</v>
      </c>
      <c r="C54" s="123"/>
      <c r="D54" s="122" t="s">
        <v>64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95</v>
      </c>
      <c r="O54" s="130"/>
      <c r="P54" s="123"/>
      <c r="Q54" s="122" t="s">
        <v>96</v>
      </c>
      <c r="R54" s="130"/>
      <c r="S54" s="123"/>
      <c r="T54" s="122" t="s">
        <v>97</v>
      </c>
      <c r="U54" s="130"/>
      <c r="V54" s="130"/>
      <c r="W54" s="123"/>
      <c r="X54" s="122" t="s">
        <v>98</v>
      </c>
      <c r="Y54" s="130"/>
      <c r="Z54" s="130"/>
      <c r="AA54" s="123"/>
      <c r="AB54" s="131" t="s">
        <v>99</v>
      </c>
      <c r="AC54" s="132"/>
      <c r="AD54" s="132"/>
      <c r="AE54" s="133"/>
      <c r="AF54" s="131" t="s">
        <v>100</v>
      </c>
      <c r="AG54" s="132"/>
      <c r="AH54" s="132"/>
      <c r="AI54" s="133"/>
      <c r="AJ54" s="131" t="s">
        <v>101</v>
      </c>
      <c r="AK54" s="132"/>
      <c r="AL54" s="132"/>
      <c r="AM54" s="133"/>
    </row>
    <row r="55" spans="2:52">
      <c r="B55" s="122">
        <v>4</v>
      </c>
      <c r="C55" s="123"/>
      <c r="D55" s="124" t="s">
        <v>102</v>
      </c>
      <c r="E55" s="125"/>
      <c r="F55" s="125"/>
      <c r="G55" s="125"/>
      <c r="H55" s="125"/>
      <c r="I55" s="125"/>
      <c r="J55" s="125"/>
      <c r="K55" s="125"/>
      <c r="L55" s="125"/>
      <c r="M55" s="126"/>
      <c r="N55" s="127">
        <v>45853</v>
      </c>
      <c r="O55" s="128"/>
      <c r="P55" s="129"/>
      <c r="Q55" s="127">
        <v>45853</v>
      </c>
      <c r="R55" s="128"/>
      <c r="S55" s="129"/>
      <c r="T55" s="122" t="s">
        <v>103</v>
      </c>
      <c r="U55" s="130"/>
      <c r="V55" s="130"/>
      <c r="W55" s="123"/>
      <c r="X55" s="89">
        <v>25000</v>
      </c>
      <c r="Y55" s="90"/>
      <c r="Z55" s="90"/>
      <c r="AA55" s="91"/>
      <c r="AB55" s="119">
        <f>X55</f>
        <v>25000</v>
      </c>
      <c r="AC55" s="120"/>
      <c r="AD55" s="120"/>
      <c r="AE55" s="121"/>
      <c r="AF55" s="119">
        <f>AB55-AJ55</f>
        <v>23000</v>
      </c>
      <c r="AG55" s="120"/>
      <c r="AH55" s="120"/>
      <c r="AI55" s="121"/>
      <c r="AJ55" s="89">
        <v>2000</v>
      </c>
      <c r="AK55" s="90"/>
      <c r="AL55" s="90"/>
      <c r="AM55" s="91"/>
    </row>
    <row r="56" spans="2:52">
      <c r="B56" s="122">
        <v>5</v>
      </c>
      <c r="C56" s="123"/>
      <c r="D56" s="124" t="s">
        <v>102</v>
      </c>
      <c r="E56" s="125"/>
      <c r="F56" s="125"/>
      <c r="G56" s="125"/>
      <c r="H56" s="125"/>
      <c r="I56" s="125"/>
      <c r="J56" s="125"/>
      <c r="K56" s="125"/>
      <c r="L56" s="125"/>
      <c r="M56" s="126"/>
      <c r="N56" s="127">
        <v>45853</v>
      </c>
      <c r="O56" s="128"/>
      <c r="P56" s="129"/>
      <c r="Q56" s="127">
        <v>45853</v>
      </c>
      <c r="R56" s="128"/>
      <c r="S56" s="129"/>
      <c r="T56" s="122" t="s">
        <v>104</v>
      </c>
      <c r="U56" s="130"/>
      <c r="V56" s="130"/>
      <c r="W56" s="123"/>
      <c r="X56" s="89">
        <v>25000</v>
      </c>
      <c r="Y56" s="90"/>
      <c r="Z56" s="90"/>
      <c r="AA56" s="91"/>
      <c r="AB56" s="119">
        <f>X56</f>
        <v>25000</v>
      </c>
      <c r="AC56" s="120"/>
      <c r="AD56" s="120"/>
      <c r="AE56" s="121"/>
      <c r="AF56" s="119">
        <f>AB56-AJ56</f>
        <v>23000</v>
      </c>
      <c r="AG56" s="120"/>
      <c r="AH56" s="120"/>
      <c r="AI56" s="121"/>
      <c r="AJ56" s="89">
        <v>2000</v>
      </c>
      <c r="AK56" s="90"/>
      <c r="AL56" s="90"/>
      <c r="AM56" s="91"/>
    </row>
    <row r="57" spans="2:52" customFormat="1">
      <c r="B57" s="122">
        <v>6</v>
      </c>
      <c r="C57" s="123"/>
      <c r="D57" s="124" t="s">
        <v>102</v>
      </c>
      <c r="E57" s="125"/>
      <c r="F57" s="125"/>
      <c r="G57" s="125"/>
      <c r="H57" s="125"/>
      <c r="I57" s="125"/>
      <c r="J57" s="125"/>
      <c r="K57" s="125"/>
      <c r="L57" s="125"/>
      <c r="M57" s="126"/>
      <c r="N57" s="127">
        <v>45853</v>
      </c>
      <c r="O57" s="128"/>
      <c r="P57" s="129"/>
      <c r="Q57" s="127">
        <v>45853</v>
      </c>
      <c r="R57" s="128"/>
      <c r="S57" s="129"/>
      <c r="T57" s="122" t="s">
        <v>105</v>
      </c>
      <c r="U57" s="130"/>
      <c r="V57" s="130"/>
      <c r="W57" s="123"/>
      <c r="X57" s="89">
        <v>25000</v>
      </c>
      <c r="Y57" s="90"/>
      <c r="Z57" s="90"/>
      <c r="AA57" s="91"/>
      <c r="AB57" s="119">
        <f>X57</f>
        <v>25000</v>
      </c>
      <c r="AC57" s="120"/>
      <c r="AD57" s="120"/>
      <c r="AE57" s="121"/>
      <c r="AF57" s="119">
        <f>AB57-AJ57</f>
        <v>23000</v>
      </c>
      <c r="AG57" s="120"/>
      <c r="AH57" s="120"/>
      <c r="AI57" s="121"/>
      <c r="AJ57" s="89">
        <v>2000</v>
      </c>
      <c r="AK57" s="90"/>
      <c r="AL57" s="90"/>
      <c r="AM57" s="91"/>
    </row>
    <row r="58" spans="2:52" customFormat="1" ht="24.75" customHeight="1"/>
    <row r="59" spans="2:52" s="10" customFormat="1" ht="15" customHeight="1">
      <c r="B59" s="23" t="s">
        <v>106</v>
      </c>
    </row>
    <row r="60" spans="2:52" ht="19.5" thickBot="1">
      <c r="B60" s="92" t="s">
        <v>107</v>
      </c>
      <c r="C60" s="93"/>
      <c r="D60" s="93"/>
      <c r="E60" s="94"/>
      <c r="F60" s="95">
        <v>45853</v>
      </c>
      <c r="G60" s="95"/>
      <c r="H60" s="95"/>
      <c r="I60" s="95"/>
      <c r="J60" s="95"/>
      <c r="K60" s="95"/>
      <c r="L60" s="96"/>
    </row>
    <row r="61" spans="2:52" ht="19.5" thickBot="1">
      <c r="B61" s="97" t="s">
        <v>108</v>
      </c>
      <c r="C61" s="98"/>
      <c r="D61" s="98"/>
      <c r="E61" s="99"/>
      <c r="F61" s="92" t="s">
        <v>109</v>
      </c>
      <c r="G61" s="93"/>
      <c r="H61" s="93"/>
      <c r="I61" s="93"/>
      <c r="J61" s="93"/>
      <c r="K61" s="93"/>
      <c r="L61" s="94"/>
      <c r="M61" s="97" t="s">
        <v>110</v>
      </c>
      <c r="N61" s="98"/>
      <c r="O61" s="98"/>
      <c r="P61" s="99"/>
      <c r="Q61" s="92" t="s">
        <v>111</v>
      </c>
      <c r="R61" s="93"/>
      <c r="S61" s="93"/>
      <c r="T61" s="93"/>
      <c r="U61" s="93"/>
      <c r="V61" s="93"/>
      <c r="W61" s="94"/>
    </row>
    <row r="62" spans="2:52" ht="19.5" thickBot="1">
      <c r="B62" s="97" t="s">
        <v>112</v>
      </c>
      <c r="C62" s="98"/>
      <c r="D62" s="98"/>
      <c r="E62" s="99"/>
      <c r="F62" s="92" t="s">
        <v>109</v>
      </c>
      <c r="G62" s="93"/>
      <c r="H62" s="93"/>
      <c r="I62" s="93"/>
      <c r="J62" s="93"/>
      <c r="K62" s="93"/>
      <c r="L62" s="94"/>
      <c r="M62" s="97" t="s">
        <v>113</v>
      </c>
      <c r="N62" s="98"/>
      <c r="O62" s="98"/>
      <c r="P62" s="99"/>
      <c r="Q62" s="92" t="s">
        <v>114</v>
      </c>
      <c r="R62" s="93"/>
      <c r="S62" s="93"/>
      <c r="T62" s="93"/>
      <c r="U62" s="93"/>
      <c r="V62" s="93"/>
      <c r="W62" s="94"/>
    </row>
    <row r="64" spans="2:52" ht="3.75" customHeight="1"/>
    <row r="65" spans="2:52" s="10" customFormat="1" ht="15" customHeight="1">
      <c r="B65" s="23" t="s">
        <v>115</v>
      </c>
    </row>
    <row r="66" spans="2:52" s="11" customFormat="1" ht="4.5" customHeight="1" thickBot="1">
      <c r="B66" s="10"/>
    </row>
    <row r="67" spans="2:52" s="10" customFormat="1" ht="15" customHeight="1">
      <c r="B67" s="82" t="s">
        <v>116</v>
      </c>
      <c r="C67" s="83"/>
      <c r="D67" s="83"/>
      <c r="E67" s="83"/>
      <c r="F67" s="83"/>
      <c r="G67" s="83"/>
      <c r="H67" s="83"/>
      <c r="I67" s="86"/>
      <c r="J67" s="87" t="s">
        <v>117</v>
      </c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8"/>
    </row>
    <row r="68" spans="2:52" s="10" customFormat="1" ht="15" customHeight="1" thickBot="1">
      <c r="B68" s="74" t="s">
        <v>118</v>
      </c>
      <c r="C68" s="75"/>
      <c r="D68" s="75"/>
      <c r="E68" s="75"/>
      <c r="F68" s="75"/>
      <c r="G68" s="75"/>
      <c r="H68" s="75"/>
      <c r="I68" s="76"/>
      <c r="J68" s="77" t="s">
        <v>119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8"/>
    </row>
    <row r="69" spans="2:52" s="10" customFormat="1" ht="15" customHeight="1">
      <c r="B69" s="79"/>
      <c r="C69" s="80"/>
      <c r="D69" s="80"/>
      <c r="E69" s="80"/>
      <c r="F69" s="80"/>
      <c r="G69" s="80"/>
      <c r="H69" s="80"/>
      <c r="I69" s="81"/>
      <c r="J69" s="82" t="s">
        <v>120</v>
      </c>
      <c r="K69" s="83"/>
      <c r="L69" s="83"/>
      <c r="M69" s="83"/>
      <c r="N69" s="83"/>
      <c r="O69" s="83"/>
      <c r="P69" s="83"/>
      <c r="Q69" s="84"/>
      <c r="R69" s="85" t="s">
        <v>97</v>
      </c>
      <c r="S69" s="83"/>
      <c r="T69" s="83"/>
      <c r="U69" s="83"/>
      <c r="V69" s="84"/>
      <c r="W69" s="85" t="s">
        <v>12</v>
      </c>
      <c r="X69" s="83"/>
      <c r="Y69" s="83"/>
      <c r="Z69" s="83"/>
      <c r="AA69" s="84"/>
      <c r="AB69" s="85" t="s">
        <v>121</v>
      </c>
      <c r="AC69" s="83"/>
      <c r="AD69" s="83"/>
      <c r="AE69" s="83"/>
      <c r="AF69" s="83"/>
      <c r="AG69" s="83"/>
      <c r="AH69" s="83"/>
      <c r="AI69" s="84"/>
      <c r="AJ69" s="85" t="s">
        <v>122</v>
      </c>
      <c r="AK69" s="83"/>
      <c r="AL69" s="83"/>
      <c r="AM69" s="83"/>
      <c r="AN69" s="84"/>
      <c r="AO69" s="85" t="s">
        <v>123</v>
      </c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6"/>
    </row>
    <row r="70" spans="2:52" s="10" customFormat="1" ht="15" customHeight="1">
      <c r="B70" s="111" t="s">
        <v>124</v>
      </c>
      <c r="C70" s="112"/>
      <c r="D70" s="112"/>
      <c r="E70" s="112"/>
      <c r="F70" s="112"/>
      <c r="G70" s="112"/>
      <c r="H70" s="112"/>
      <c r="I70" s="113"/>
      <c r="J70" s="111" t="s">
        <v>125</v>
      </c>
      <c r="K70" s="112"/>
      <c r="L70" s="112"/>
      <c r="M70" s="112"/>
      <c r="N70" s="112"/>
      <c r="O70" s="112"/>
      <c r="P70" s="112"/>
      <c r="Q70" s="114"/>
      <c r="R70" s="115" t="s">
        <v>126</v>
      </c>
      <c r="S70" s="112"/>
      <c r="T70" s="112"/>
      <c r="U70" s="112"/>
      <c r="V70" s="114"/>
      <c r="W70" s="115" t="s">
        <v>127</v>
      </c>
      <c r="X70" s="112"/>
      <c r="Y70" s="112"/>
      <c r="Z70" s="112"/>
      <c r="AA70" s="114"/>
      <c r="AB70" s="115" t="s">
        <v>128</v>
      </c>
      <c r="AC70" s="112"/>
      <c r="AD70" s="112"/>
      <c r="AE70" s="112"/>
      <c r="AF70" s="112"/>
      <c r="AG70" s="112"/>
      <c r="AH70" s="112"/>
      <c r="AI70" s="114"/>
      <c r="AJ70" s="116" t="s">
        <v>129</v>
      </c>
      <c r="AK70" s="117"/>
      <c r="AL70" s="117"/>
      <c r="AM70" s="117"/>
      <c r="AN70" s="118"/>
      <c r="AO70" s="100" t="s">
        <v>130</v>
      </c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2"/>
    </row>
    <row r="71" spans="2:52" s="10" customFormat="1" ht="15" customHeight="1" thickBot="1">
      <c r="B71" s="74" t="s">
        <v>131</v>
      </c>
      <c r="C71" s="75"/>
      <c r="D71" s="75"/>
      <c r="E71" s="75"/>
      <c r="F71" s="75"/>
      <c r="G71" s="75"/>
      <c r="H71" s="75"/>
      <c r="I71" s="76"/>
      <c r="J71" s="74" t="s">
        <v>125</v>
      </c>
      <c r="K71" s="75"/>
      <c r="L71" s="75"/>
      <c r="M71" s="75"/>
      <c r="N71" s="75"/>
      <c r="O71" s="75"/>
      <c r="P71" s="75"/>
      <c r="Q71" s="103"/>
      <c r="R71" s="104" t="s">
        <v>132</v>
      </c>
      <c r="S71" s="75"/>
      <c r="T71" s="75"/>
      <c r="U71" s="75"/>
      <c r="V71" s="103"/>
      <c r="W71" s="104" t="s">
        <v>133</v>
      </c>
      <c r="X71" s="75"/>
      <c r="Y71" s="75"/>
      <c r="Z71" s="75"/>
      <c r="AA71" s="103"/>
      <c r="AB71" s="104" t="s">
        <v>134</v>
      </c>
      <c r="AC71" s="75"/>
      <c r="AD71" s="75"/>
      <c r="AE71" s="75"/>
      <c r="AF71" s="75"/>
      <c r="AG71" s="75"/>
      <c r="AH71" s="75"/>
      <c r="AI71" s="103"/>
      <c r="AJ71" s="105" t="s">
        <v>135</v>
      </c>
      <c r="AK71" s="106"/>
      <c r="AL71" s="106"/>
      <c r="AM71" s="106"/>
      <c r="AN71" s="107"/>
      <c r="AO71" s="108" t="s">
        <v>136</v>
      </c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10"/>
    </row>
    <row r="72" spans="2:52" ht="15" customHeight="1">
      <c r="B72" s="2"/>
    </row>
    <row r="73" spans="2:52">
      <c r="B73" s="58" t="s">
        <v>137</v>
      </c>
      <c r="C73" s="58"/>
      <c r="D73" s="58"/>
      <c r="E73" s="58"/>
      <c r="F73" s="58"/>
    </row>
    <row r="74" spans="2:52">
      <c r="B74" s="72" t="s">
        <v>138</v>
      </c>
      <c r="C74" s="72"/>
      <c r="D74" s="72"/>
      <c r="E74" s="72"/>
      <c r="F74" s="72"/>
      <c r="G74" s="72" t="s">
        <v>117</v>
      </c>
      <c r="H74" s="72"/>
      <c r="I74" s="72"/>
      <c r="J74" s="72"/>
      <c r="K74" s="72"/>
      <c r="L74" s="72"/>
      <c r="M74" s="72"/>
      <c r="N74" s="72" t="s">
        <v>139</v>
      </c>
      <c r="O74" s="72"/>
      <c r="P74" s="72"/>
      <c r="Q74" s="72"/>
      <c r="R74" s="73" t="s">
        <v>140</v>
      </c>
      <c r="S74" s="73"/>
      <c r="T74" s="73"/>
      <c r="U74" s="73"/>
      <c r="V74" s="73"/>
      <c r="W74" s="73"/>
      <c r="X74" s="73"/>
    </row>
    <row r="75" spans="2:52">
      <c r="C75" s="72" t="s">
        <v>141</v>
      </c>
      <c r="D75" s="72"/>
      <c r="E75" s="72"/>
      <c r="F75" s="72"/>
      <c r="G75" s="72" t="s">
        <v>127</v>
      </c>
      <c r="H75" s="72"/>
      <c r="I75" s="72"/>
      <c r="J75" s="72"/>
      <c r="K75" s="72"/>
      <c r="L75" s="72"/>
      <c r="M75" s="72"/>
      <c r="N75" s="72" t="s">
        <v>139</v>
      </c>
      <c r="O75" s="72"/>
      <c r="P75" s="72"/>
      <c r="Q75" s="72"/>
      <c r="R75" s="73" t="s">
        <v>129</v>
      </c>
      <c r="S75" s="73"/>
      <c r="T75" s="73"/>
      <c r="U75" s="73"/>
      <c r="V75" s="73"/>
      <c r="W75" s="73"/>
      <c r="X75" s="73"/>
    </row>
    <row r="76" spans="2:52">
      <c r="B76" s="4"/>
    </row>
  </sheetData>
  <sheetProtection sheet="1" objects="1" scenarios="1" selectLockedCells="1" selectUnlockedCells="1"/>
  <mergeCells count="350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</mergeCells>
  <phoneticPr fontId="5"/>
  <conditionalFormatting sqref="C17:M36 P17:R36 AF35:AH37">
    <cfRule type="containsBlanks" dxfId="11" priority="2">
      <formula>LEN(TRIM(C17))=0</formula>
    </cfRule>
  </conditionalFormatting>
  <conditionalFormatting sqref="D42:AC44 AY42:BA44 M48:AP50 D55:AA57 AJ55:AM57">
    <cfRule type="containsBlanks" dxfId="10" priority="1">
      <formula>LEN(TRIM(D42))=0</formula>
    </cfRule>
  </conditionalFormatting>
  <conditionalFormatting sqref="F60:L62 Q61:W62">
    <cfRule type="containsBlanks" dxfId="9" priority="6">
      <formula>LEN(TRIM(F60))=0</formula>
    </cfRule>
  </conditionalFormatting>
  <conditionalFormatting sqref="G74:M75 R74:X75">
    <cfRule type="containsBlanks" dxfId="8" priority="4">
      <formula>LEN(TRIM(G74))=0</formula>
    </cfRule>
  </conditionalFormatting>
  <conditionalFormatting sqref="J67:AZ68 J70:AZ71">
    <cfRule type="containsBlanks" dxfId="7" priority="5">
      <formula>LEN(TRIM(J67))=0</formula>
    </cfRule>
  </conditionalFormatting>
  <conditionalFormatting sqref="AG2:AX6 F2:X7 AG7:AM8 AS7:AX8 AG9:AX10 T11:X12">
    <cfRule type="containsBlanks" dxfId="6" priority="3">
      <formula>LEN(TRIM(F2))=0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BF76"/>
  <sheetViews>
    <sheetView view="pageBreakPreview" topLeftCell="A18" zoomScaleSheetLayoutView="100" workbookViewId="0">
      <selection activeCell="AS61" sqref="AS61"/>
    </sheetView>
  </sheetViews>
  <sheetFormatPr defaultColWidth="9" defaultRowHeight="18.75"/>
  <cols>
    <col min="1" max="1" width="2.5703125" style="2" customWidth="1"/>
    <col min="2" max="2" width="2.5703125" style="3" customWidth="1"/>
    <col min="3" max="22" width="2.5703125" style="2" customWidth="1"/>
    <col min="23" max="23" width="4.5703125" style="2" customWidth="1"/>
    <col min="24" max="26" width="2.5703125" style="2" customWidth="1"/>
    <col min="27" max="27" width="4.140625" style="2" customWidth="1"/>
    <col min="28" max="28" width="5" style="2" customWidth="1"/>
    <col min="29" max="29" width="2.5703125" style="2" customWidth="1"/>
    <col min="30" max="30" width="3.42578125" style="2" customWidth="1"/>
    <col min="31" max="31" width="3.28515625" style="2" customWidth="1"/>
    <col min="32" max="32" width="3.42578125" style="2" customWidth="1"/>
    <col min="33" max="34" width="2.5703125" style="2" customWidth="1"/>
    <col min="35" max="35" width="4.28515625" style="2" customWidth="1"/>
    <col min="36" max="43" width="2.5703125" style="2" customWidth="1"/>
    <col min="44" max="44" width="3.42578125" style="2" customWidth="1"/>
    <col min="45" max="100" width="2.5703125" style="2" customWidth="1"/>
    <col min="101" max="101" width="9" style="2" customWidth="1"/>
    <col min="102" max="16384" width="9" style="2"/>
  </cols>
  <sheetData>
    <row r="2" spans="2:50">
      <c r="B2" s="122" t="s">
        <v>0</v>
      </c>
      <c r="C2" s="130"/>
      <c r="D2" s="130"/>
      <c r="E2" s="123"/>
      <c r="F2" s="213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</row>
    <row r="3" spans="2:50">
      <c r="B3" s="122" t="s">
        <v>3</v>
      </c>
      <c r="C3" s="130"/>
      <c r="D3" s="130"/>
      <c r="E3" s="123"/>
      <c r="F3" s="213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0">
      <c r="B4" s="122" t="s">
        <v>8</v>
      </c>
      <c r="C4" s="130"/>
      <c r="D4" s="130"/>
      <c r="E4" s="123"/>
      <c r="F4" s="217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</row>
    <row r="5" spans="2:50">
      <c r="B5" s="122" t="s">
        <v>6</v>
      </c>
      <c r="C5" s="130"/>
      <c r="D5" s="130"/>
      <c r="E5" s="123"/>
      <c r="F5" s="124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0">
      <c r="B6" s="131" t="s">
        <v>14</v>
      </c>
      <c r="C6" s="132"/>
      <c r="D6" s="132"/>
      <c r="E6" s="133"/>
      <c r="F6" s="124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</row>
    <row r="7" spans="2:50">
      <c r="B7" s="72" t="s">
        <v>17</v>
      </c>
      <c r="C7" s="72"/>
      <c r="D7" s="72"/>
      <c r="E7" s="72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/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/>
      <c r="AT7" s="214"/>
      <c r="AU7" s="214"/>
      <c r="AV7" s="214"/>
      <c r="AW7" s="214"/>
      <c r="AX7" s="215"/>
    </row>
    <row r="8" spans="2:50">
      <c r="B8" s="2"/>
      <c r="AA8" s="72" t="s">
        <v>23</v>
      </c>
      <c r="AB8" s="72"/>
      <c r="AC8" s="72"/>
      <c r="AD8" s="72"/>
      <c r="AE8" s="72"/>
      <c r="AF8" s="72"/>
      <c r="AG8" s="124"/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/>
      <c r="AT8" s="214"/>
      <c r="AU8" s="214"/>
      <c r="AV8" s="214"/>
      <c r="AW8" s="214"/>
      <c r="AX8" s="215"/>
    </row>
    <row r="9" spans="2:50">
      <c r="AA9" s="72" t="s">
        <v>27</v>
      </c>
      <c r="AB9" s="72"/>
      <c r="AC9" s="72"/>
      <c r="AD9" s="72"/>
      <c r="AE9" s="72"/>
      <c r="AF9" s="72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0">
      <c r="AA10" s="72" t="s">
        <v>29</v>
      </c>
      <c r="AB10" s="72"/>
      <c r="AC10" s="72"/>
      <c r="AD10" s="72"/>
      <c r="AE10" s="72"/>
      <c r="AF10" s="122"/>
      <c r="AG10" s="208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0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</row>
    <row r="12" spans="2:50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58" t="s">
        <v>35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205" t="s">
        <v>36</v>
      </c>
      <c r="D16" s="206"/>
      <c r="E16" s="207"/>
      <c r="F16" s="206" t="s">
        <v>37</v>
      </c>
      <c r="G16" s="206"/>
      <c r="H16" s="206"/>
      <c r="I16" s="207"/>
      <c r="J16" s="206" t="s">
        <v>38</v>
      </c>
      <c r="K16" s="206"/>
      <c r="L16" s="206"/>
      <c r="M16" s="207"/>
      <c r="N16" s="85" t="s">
        <v>39</v>
      </c>
      <c r="O16" s="84"/>
      <c r="P16" s="85" t="s">
        <v>40</v>
      </c>
      <c r="Q16" s="83"/>
      <c r="R16" s="86"/>
    </row>
    <row r="17" spans="2:29">
      <c r="B17" s="6">
        <v>1</v>
      </c>
      <c r="C17" s="189"/>
      <c r="D17" s="190"/>
      <c r="E17" s="191"/>
      <c r="F17" s="189"/>
      <c r="G17" s="190"/>
      <c r="H17" s="190"/>
      <c r="I17" s="191"/>
      <c r="J17" s="189"/>
      <c r="K17" s="190"/>
      <c r="L17" s="190"/>
      <c r="M17" s="191"/>
      <c r="N17" s="192" t="str">
        <f t="shared" ref="N17:N36" si="0">IF(F17="","",J17-F17+1)</f>
        <v/>
      </c>
      <c r="O17" s="193"/>
      <c r="P17" s="194"/>
      <c r="Q17" s="177"/>
      <c r="R17" s="181"/>
    </row>
    <row r="18" spans="2:29">
      <c r="B18" s="6">
        <v>2</v>
      </c>
      <c r="C18" s="189"/>
      <c r="D18" s="190"/>
      <c r="E18" s="191"/>
      <c r="F18" s="189"/>
      <c r="G18" s="190"/>
      <c r="H18" s="190"/>
      <c r="I18" s="191"/>
      <c r="J18" s="189"/>
      <c r="K18" s="190"/>
      <c r="L18" s="190"/>
      <c r="M18" s="191"/>
      <c r="N18" s="192" t="str">
        <f t="shared" si="0"/>
        <v/>
      </c>
      <c r="O18" s="193"/>
      <c r="P18" s="194"/>
      <c r="Q18" s="177"/>
      <c r="R18" s="181"/>
    </row>
    <row r="19" spans="2:29">
      <c r="B19" s="6">
        <v>3</v>
      </c>
      <c r="C19" s="189"/>
      <c r="D19" s="190"/>
      <c r="E19" s="191"/>
      <c r="F19" s="189"/>
      <c r="G19" s="190"/>
      <c r="H19" s="190"/>
      <c r="I19" s="191"/>
      <c r="J19" s="189"/>
      <c r="K19" s="190"/>
      <c r="L19" s="190"/>
      <c r="M19" s="191"/>
      <c r="N19" s="192" t="str">
        <f t="shared" si="0"/>
        <v/>
      </c>
      <c r="O19" s="193"/>
      <c r="P19" s="194"/>
      <c r="Q19" s="177"/>
      <c r="R19" s="181"/>
    </row>
    <row r="20" spans="2:29">
      <c r="B20" s="6">
        <v>4</v>
      </c>
      <c r="C20" s="189"/>
      <c r="D20" s="190"/>
      <c r="E20" s="191"/>
      <c r="F20" s="189"/>
      <c r="G20" s="190"/>
      <c r="H20" s="190"/>
      <c r="I20" s="191"/>
      <c r="J20" s="189"/>
      <c r="K20" s="190"/>
      <c r="L20" s="190"/>
      <c r="M20" s="191"/>
      <c r="N20" s="192" t="str">
        <f t="shared" si="0"/>
        <v/>
      </c>
      <c r="O20" s="193"/>
      <c r="P20" s="194"/>
      <c r="Q20" s="177"/>
      <c r="R20" s="181"/>
    </row>
    <row r="21" spans="2:29">
      <c r="B21" s="6">
        <v>5</v>
      </c>
      <c r="C21" s="189"/>
      <c r="D21" s="190"/>
      <c r="E21" s="191"/>
      <c r="F21" s="189"/>
      <c r="G21" s="190"/>
      <c r="H21" s="190"/>
      <c r="I21" s="191"/>
      <c r="J21" s="189"/>
      <c r="K21" s="190"/>
      <c r="L21" s="190"/>
      <c r="M21" s="191"/>
      <c r="N21" s="192" t="str">
        <f t="shared" si="0"/>
        <v/>
      </c>
      <c r="O21" s="193"/>
      <c r="P21" s="194"/>
      <c r="Q21" s="177"/>
      <c r="R21" s="181"/>
    </row>
    <row r="22" spans="2:29">
      <c r="B22" s="6">
        <v>6</v>
      </c>
      <c r="C22" s="189"/>
      <c r="D22" s="190"/>
      <c r="E22" s="191"/>
      <c r="F22" s="189"/>
      <c r="G22" s="190"/>
      <c r="H22" s="190"/>
      <c r="I22" s="191"/>
      <c r="J22" s="189"/>
      <c r="K22" s="190"/>
      <c r="L22" s="190"/>
      <c r="M22" s="191"/>
      <c r="N22" s="192" t="str">
        <f t="shared" si="0"/>
        <v/>
      </c>
      <c r="O22" s="193"/>
      <c r="P22" s="194"/>
      <c r="Q22" s="177"/>
      <c r="R22" s="181"/>
    </row>
    <row r="23" spans="2:29">
      <c r="B23" s="6">
        <v>7</v>
      </c>
      <c r="C23" s="189"/>
      <c r="D23" s="190"/>
      <c r="E23" s="191"/>
      <c r="F23" s="189"/>
      <c r="G23" s="190"/>
      <c r="H23" s="190"/>
      <c r="I23" s="191"/>
      <c r="J23" s="189"/>
      <c r="K23" s="190"/>
      <c r="L23" s="190"/>
      <c r="M23" s="191"/>
      <c r="N23" s="192" t="str">
        <f t="shared" si="0"/>
        <v/>
      </c>
      <c r="O23" s="193"/>
      <c r="P23" s="194"/>
      <c r="Q23" s="177"/>
      <c r="R23" s="181"/>
    </row>
    <row r="24" spans="2:29">
      <c r="B24" s="6">
        <v>8</v>
      </c>
      <c r="C24" s="189"/>
      <c r="D24" s="190"/>
      <c r="E24" s="191"/>
      <c r="F24" s="189"/>
      <c r="G24" s="190"/>
      <c r="H24" s="190"/>
      <c r="I24" s="191"/>
      <c r="J24" s="189"/>
      <c r="K24" s="190"/>
      <c r="L24" s="190"/>
      <c r="M24" s="191"/>
      <c r="N24" s="192" t="str">
        <f t="shared" si="0"/>
        <v/>
      </c>
      <c r="O24" s="193"/>
      <c r="P24" s="194"/>
      <c r="Q24" s="177"/>
      <c r="R24" s="181"/>
    </row>
    <row r="25" spans="2:29">
      <c r="B25" s="6">
        <v>9</v>
      </c>
      <c r="C25" s="189"/>
      <c r="D25" s="190"/>
      <c r="E25" s="191"/>
      <c r="F25" s="189"/>
      <c r="G25" s="190"/>
      <c r="H25" s="190"/>
      <c r="I25" s="191"/>
      <c r="J25" s="189"/>
      <c r="K25" s="190"/>
      <c r="L25" s="190"/>
      <c r="M25" s="191"/>
      <c r="N25" s="192" t="str">
        <f t="shared" si="0"/>
        <v/>
      </c>
      <c r="O25" s="193"/>
      <c r="P25" s="194"/>
      <c r="Q25" s="177"/>
      <c r="R25" s="181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42</v>
      </c>
      <c r="V30" s="130"/>
      <c r="W30" s="123"/>
      <c r="X30" s="204">
        <f>COUNTIF(P17:R36,"脳損傷")</f>
        <v>0</v>
      </c>
      <c r="Y30" s="204"/>
      <c r="Z30" s="204"/>
      <c r="AA30" s="204">
        <f ca="1">SUMIF(P17:R36,"脳損傷",N17:O36)</f>
        <v>0</v>
      </c>
      <c r="AB30" s="204"/>
      <c r="AC30" s="204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45</v>
      </c>
      <c r="V31" s="130"/>
      <c r="W31" s="123"/>
      <c r="X31" s="204">
        <f>COUNTIF(P17:R36,"脊髄損傷")</f>
        <v>0</v>
      </c>
      <c r="Y31" s="204"/>
      <c r="Z31" s="204"/>
      <c r="AA31" s="204">
        <f ca="1">SUMIF(P17:R36,"脊髄損傷",N17:O36)</f>
        <v>0</v>
      </c>
      <c r="AB31" s="204"/>
      <c r="AC31" s="204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50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58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58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51</v>
      </c>
      <c r="V34" s="67"/>
      <c r="W34" s="67"/>
      <c r="X34" s="67"/>
      <c r="Y34" s="67"/>
      <c r="Z34" s="67"/>
      <c r="AA34" s="67"/>
      <c r="AB34" s="68"/>
      <c r="AC34" s="184" t="s">
        <v>52</v>
      </c>
      <c r="AD34" s="185"/>
      <c r="AE34" s="186"/>
      <c r="AF34" s="187">
        <f>SUM(AF35:AH37)</f>
        <v>0</v>
      </c>
      <c r="AG34" s="187"/>
      <c r="AH34" s="187"/>
      <c r="AI34" s="185" t="s">
        <v>53</v>
      </c>
      <c r="AJ34" s="185"/>
      <c r="AK34" s="188"/>
    </row>
    <row r="35" spans="2:58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54</v>
      </c>
      <c r="AD35" s="196"/>
      <c r="AE35" s="197"/>
      <c r="AF35" s="198"/>
      <c r="AG35" s="198"/>
      <c r="AH35" s="198"/>
      <c r="AI35" s="196" t="s">
        <v>53</v>
      </c>
      <c r="AJ35" s="196"/>
      <c r="AK35" s="199"/>
    </row>
    <row r="36" spans="2:58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55</v>
      </c>
      <c r="AD36" s="177"/>
      <c r="AE36" s="178"/>
      <c r="AF36" s="180"/>
      <c r="AG36" s="180"/>
      <c r="AH36" s="180"/>
      <c r="AI36" s="177" t="s">
        <v>53</v>
      </c>
      <c r="AJ36" s="177"/>
      <c r="AK36" s="181"/>
    </row>
    <row r="37" spans="2:58">
      <c r="B37" s="7" t="s">
        <v>56</v>
      </c>
      <c r="C37" s="200">
        <f>COUNTA(C17:E36)</f>
        <v>0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0</v>
      </c>
      <c r="O37" s="203"/>
      <c r="P37" s="159"/>
      <c r="Q37" s="160"/>
      <c r="R37" s="161"/>
      <c r="AC37" s="162" t="s">
        <v>50</v>
      </c>
      <c r="AD37" s="163"/>
      <c r="AE37" s="164"/>
      <c r="AF37" s="182"/>
      <c r="AG37" s="182"/>
      <c r="AH37" s="182"/>
      <c r="AI37" s="163" t="s">
        <v>53</v>
      </c>
      <c r="AJ37" s="163"/>
      <c r="AK37" s="183"/>
    </row>
    <row r="38" spans="2:58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58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58">
      <c r="B40" s="60"/>
      <c r="C40" s="137" t="s">
        <v>58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59</v>
      </c>
      <c r="AB40" s="130"/>
      <c r="AC40" s="130"/>
      <c r="AD40" s="130"/>
      <c r="AE40" s="130"/>
      <c r="AF40" s="123"/>
      <c r="AG40" s="122" t="s">
        <v>60</v>
      </c>
      <c r="AH40" s="130"/>
      <c r="AI40" s="130"/>
      <c r="AJ40" s="130"/>
      <c r="AK40" s="130"/>
      <c r="AL40" s="123"/>
      <c r="AM40" s="122" t="s">
        <v>61</v>
      </c>
      <c r="AN40" s="130"/>
      <c r="AO40" s="130"/>
      <c r="AP40" s="130"/>
      <c r="AQ40" s="130"/>
      <c r="AR40" s="123"/>
      <c r="AS40" s="122" t="s">
        <v>62</v>
      </c>
      <c r="AT40" s="130"/>
      <c r="AU40" s="130"/>
      <c r="AV40" s="130"/>
      <c r="AW40" s="130"/>
      <c r="AX40" s="123"/>
    </row>
    <row r="41" spans="2:58">
      <c r="B41" s="122" t="s">
        <v>63</v>
      </c>
      <c r="C41" s="123"/>
      <c r="D41" s="122" t="s">
        <v>64</v>
      </c>
      <c r="E41" s="130"/>
      <c r="F41" s="130"/>
      <c r="G41" s="130"/>
      <c r="H41" s="130"/>
      <c r="I41" s="130"/>
      <c r="J41" s="130"/>
      <c r="K41" s="130"/>
      <c r="L41" s="123"/>
      <c r="M41" s="131" t="s">
        <v>65</v>
      </c>
      <c r="N41" s="132"/>
      <c r="O41" s="132"/>
      <c r="P41" s="132"/>
      <c r="Q41" s="133"/>
      <c r="R41" s="122" t="s">
        <v>66</v>
      </c>
      <c r="S41" s="123"/>
      <c r="T41" s="122" t="s">
        <v>67</v>
      </c>
      <c r="U41" s="123"/>
      <c r="V41" s="122" t="s">
        <v>68</v>
      </c>
      <c r="W41" s="130"/>
      <c r="X41" s="130"/>
      <c r="Y41" s="130"/>
      <c r="Z41" s="123"/>
      <c r="AA41" s="122" t="s">
        <v>69</v>
      </c>
      <c r="AB41" s="130"/>
      <c r="AC41" s="123"/>
      <c r="AD41" s="122" t="s">
        <v>70</v>
      </c>
      <c r="AE41" s="130"/>
      <c r="AF41" s="123"/>
      <c r="AG41" s="122" t="s">
        <v>69</v>
      </c>
      <c r="AH41" s="130"/>
      <c r="AI41" s="123"/>
      <c r="AJ41" s="122" t="s">
        <v>70</v>
      </c>
      <c r="AK41" s="130"/>
      <c r="AL41" s="123"/>
      <c r="AM41" s="122" t="s">
        <v>69</v>
      </c>
      <c r="AN41" s="130"/>
      <c r="AO41" s="123"/>
      <c r="AP41" s="122" t="s">
        <v>70</v>
      </c>
      <c r="AQ41" s="130"/>
      <c r="AR41" s="123"/>
      <c r="AS41" s="122" t="s">
        <v>69</v>
      </c>
      <c r="AT41" s="130"/>
      <c r="AU41" s="123"/>
      <c r="AV41" s="122" t="s">
        <v>70</v>
      </c>
      <c r="AW41" s="130"/>
      <c r="AX41" s="123"/>
      <c r="AY41" s="122" t="s">
        <v>71</v>
      </c>
      <c r="AZ41" s="130"/>
      <c r="BA41" s="123"/>
      <c r="BB41" s="122" t="s">
        <v>72</v>
      </c>
      <c r="BC41" s="130"/>
      <c r="BD41" s="123"/>
      <c r="BE41" s="72" t="s">
        <v>67</v>
      </c>
      <c r="BF41" s="72"/>
    </row>
    <row r="42" spans="2:58">
      <c r="B42" s="122">
        <v>1</v>
      </c>
      <c r="C42" s="123"/>
      <c r="D42" s="154"/>
      <c r="E42" s="155"/>
      <c r="F42" s="155"/>
      <c r="G42" s="155"/>
      <c r="H42" s="155"/>
      <c r="I42" s="155"/>
      <c r="J42" s="155"/>
      <c r="K42" s="155"/>
      <c r="L42" s="156"/>
      <c r="M42" s="131"/>
      <c r="N42" s="132"/>
      <c r="O42" s="132"/>
      <c r="P42" s="132"/>
      <c r="Q42" s="133"/>
      <c r="R42" s="157"/>
      <c r="S42" s="158"/>
      <c r="T42" s="122"/>
      <c r="U42" s="123"/>
      <c r="V42" s="122"/>
      <c r="W42" s="130"/>
      <c r="X42" s="130"/>
      <c r="Y42" s="130"/>
      <c r="Z42" s="123"/>
      <c r="AA42" s="138"/>
      <c r="AB42" s="139"/>
      <c r="AC42" s="140"/>
      <c r="AD42" s="141">
        <f>AA42*R42</f>
        <v>0</v>
      </c>
      <c r="AE42" s="142"/>
      <c r="AF42" s="143"/>
      <c r="AG42" s="141">
        <f>AA42*10/100</f>
        <v>0</v>
      </c>
      <c r="AH42" s="142"/>
      <c r="AI42" s="143"/>
      <c r="AJ42" s="141">
        <f>AD42*10/100</f>
        <v>0</v>
      </c>
      <c r="AK42" s="142"/>
      <c r="AL42" s="143"/>
      <c r="AM42" s="141">
        <f>AA42+AG42</f>
        <v>0</v>
      </c>
      <c r="AN42" s="142"/>
      <c r="AO42" s="143"/>
      <c r="AP42" s="141">
        <f>AD42+AJ42</f>
        <v>0</v>
      </c>
      <c r="AQ42" s="142"/>
      <c r="AR42" s="143"/>
      <c r="AS42" s="147">
        <f>IF($T$11="税込み",AM42,AA42)</f>
        <v>0</v>
      </c>
      <c r="AT42" s="148"/>
      <c r="AU42" s="149"/>
      <c r="AV42" s="147">
        <f>IF($T$11="税込み",AP42,AD42)</f>
        <v>0</v>
      </c>
      <c r="AW42" s="148"/>
      <c r="AX42" s="149"/>
      <c r="AY42" s="127"/>
      <c r="AZ42" s="128"/>
      <c r="BA42" s="129"/>
      <c r="BB42" s="150" t="str">
        <f>IF(AY42="","",AY42)</f>
        <v/>
      </c>
      <c r="BC42" s="151"/>
      <c r="BD42" s="152"/>
      <c r="BE42" s="153" t="str">
        <f>IF(T42="式",R42&amp;T42,R42&amp;T42)</f>
        <v/>
      </c>
      <c r="BF42" s="153"/>
    </row>
    <row r="43" spans="2:58">
      <c r="B43" s="122">
        <v>2</v>
      </c>
      <c r="C43" s="123"/>
      <c r="D43" s="154"/>
      <c r="E43" s="155"/>
      <c r="F43" s="155"/>
      <c r="G43" s="155"/>
      <c r="H43" s="155"/>
      <c r="I43" s="155"/>
      <c r="J43" s="155"/>
      <c r="K43" s="155"/>
      <c r="L43" s="156"/>
      <c r="M43" s="131"/>
      <c r="N43" s="132"/>
      <c r="O43" s="132"/>
      <c r="P43" s="132"/>
      <c r="Q43" s="133"/>
      <c r="R43" s="157"/>
      <c r="S43" s="158"/>
      <c r="T43" s="122"/>
      <c r="U43" s="123"/>
      <c r="V43" s="122"/>
      <c r="W43" s="130"/>
      <c r="X43" s="130"/>
      <c r="Y43" s="130"/>
      <c r="Z43" s="123"/>
      <c r="AA43" s="138"/>
      <c r="AB43" s="139"/>
      <c r="AC43" s="140"/>
      <c r="AD43" s="141">
        <f>AA43*R43</f>
        <v>0</v>
      </c>
      <c r="AE43" s="142"/>
      <c r="AF43" s="143"/>
      <c r="AG43" s="141">
        <f>AA43*10/100</f>
        <v>0</v>
      </c>
      <c r="AH43" s="142"/>
      <c r="AI43" s="143"/>
      <c r="AJ43" s="141">
        <f>AD43*10/100</f>
        <v>0</v>
      </c>
      <c r="AK43" s="142"/>
      <c r="AL43" s="143"/>
      <c r="AM43" s="141">
        <f>AA43+AG43</f>
        <v>0</v>
      </c>
      <c r="AN43" s="142"/>
      <c r="AO43" s="143"/>
      <c r="AP43" s="141">
        <f>AD43+AJ43</f>
        <v>0</v>
      </c>
      <c r="AQ43" s="142"/>
      <c r="AR43" s="143"/>
      <c r="AS43" s="147">
        <f>IF($T$11="税込み",AM43,AA43)</f>
        <v>0</v>
      </c>
      <c r="AT43" s="148"/>
      <c r="AU43" s="149"/>
      <c r="AV43" s="147">
        <f>IF($T$11="税込み",AP43,AD43)</f>
        <v>0</v>
      </c>
      <c r="AW43" s="148"/>
      <c r="AX43" s="149"/>
      <c r="AY43" s="127"/>
      <c r="AZ43" s="128"/>
      <c r="BA43" s="129"/>
      <c r="BB43" s="150" t="str">
        <f>IF(AY43="","",AY43)</f>
        <v/>
      </c>
      <c r="BC43" s="151"/>
      <c r="BD43" s="152"/>
      <c r="BE43" s="153" t="str">
        <f>IF(T43="式",R43&amp;T43,R43&amp;T43)</f>
        <v/>
      </c>
      <c r="BF43" s="153"/>
    </row>
    <row r="44" spans="2:58">
      <c r="B44" s="122">
        <v>3</v>
      </c>
      <c r="C44" s="123"/>
      <c r="D44" s="154"/>
      <c r="E44" s="155"/>
      <c r="F44" s="155"/>
      <c r="G44" s="155"/>
      <c r="H44" s="155"/>
      <c r="I44" s="155"/>
      <c r="J44" s="155"/>
      <c r="K44" s="155"/>
      <c r="L44" s="156"/>
      <c r="M44" s="131"/>
      <c r="N44" s="132"/>
      <c r="O44" s="132"/>
      <c r="P44" s="132"/>
      <c r="Q44" s="133"/>
      <c r="R44" s="157"/>
      <c r="S44" s="158"/>
      <c r="T44" s="122"/>
      <c r="U44" s="123"/>
      <c r="V44" s="122"/>
      <c r="W44" s="130"/>
      <c r="X44" s="130"/>
      <c r="Y44" s="130"/>
      <c r="Z44" s="123"/>
      <c r="AA44" s="138"/>
      <c r="AB44" s="139"/>
      <c r="AC44" s="140"/>
      <c r="AD44" s="141">
        <f>AA44*R44</f>
        <v>0</v>
      </c>
      <c r="AE44" s="142"/>
      <c r="AF44" s="143"/>
      <c r="AG44" s="141">
        <f>AA44*10/100</f>
        <v>0</v>
      </c>
      <c r="AH44" s="142"/>
      <c r="AI44" s="143"/>
      <c r="AJ44" s="141">
        <f>AD44*10/100</f>
        <v>0</v>
      </c>
      <c r="AK44" s="142"/>
      <c r="AL44" s="143"/>
      <c r="AM44" s="141">
        <f>AA44+AG44</f>
        <v>0</v>
      </c>
      <c r="AN44" s="142"/>
      <c r="AO44" s="143"/>
      <c r="AP44" s="141">
        <f>AD44+AJ44</f>
        <v>0</v>
      </c>
      <c r="AQ44" s="142"/>
      <c r="AR44" s="143"/>
      <c r="AS44" s="147">
        <f>IF($T$11="税込み",AM44,AA44)</f>
        <v>0</v>
      </c>
      <c r="AT44" s="148"/>
      <c r="AU44" s="149"/>
      <c r="AV44" s="147">
        <f>IF($T$11="税込み",AP44,AD44)</f>
        <v>0</v>
      </c>
      <c r="AW44" s="148"/>
      <c r="AX44" s="149"/>
      <c r="AY44" s="127"/>
      <c r="AZ44" s="128"/>
      <c r="BA44" s="129"/>
      <c r="BB44" s="150" t="str">
        <f>IF(AY44="","",AY44)</f>
        <v/>
      </c>
      <c r="BC44" s="151"/>
      <c r="BD44" s="152"/>
      <c r="BE44" s="153" t="str">
        <f>IF(T44="式",R44&amp;T44,R44&amp;T44)</f>
        <v/>
      </c>
      <c r="BF44" s="153"/>
    </row>
    <row r="45" spans="2:58" ht="5.25" customHeight="1"/>
    <row r="46" spans="2:58">
      <c r="B46" s="4"/>
      <c r="C46" s="137" t="s">
        <v>82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58">
      <c r="B47" s="122" t="s">
        <v>63</v>
      </c>
      <c r="C47" s="123"/>
      <c r="D47" s="122" t="s">
        <v>64</v>
      </c>
      <c r="E47" s="130"/>
      <c r="F47" s="130"/>
      <c r="G47" s="130"/>
      <c r="H47" s="130"/>
      <c r="I47" s="130"/>
      <c r="J47" s="130"/>
      <c r="K47" s="130"/>
      <c r="L47" s="123"/>
      <c r="M47" s="122" t="s">
        <v>83</v>
      </c>
      <c r="N47" s="130"/>
      <c r="O47" s="130"/>
      <c r="P47" s="130"/>
      <c r="Q47" s="130"/>
      <c r="R47" s="130"/>
      <c r="S47" s="130"/>
      <c r="T47" s="130"/>
      <c r="U47" s="130"/>
      <c r="V47" s="123"/>
      <c r="W47" s="221" t="s">
        <v>84</v>
      </c>
      <c r="X47" s="222"/>
      <c r="Y47" s="222"/>
      <c r="Z47" s="222"/>
      <c r="AA47" s="222"/>
      <c r="AB47" s="222"/>
      <c r="AC47" s="222"/>
      <c r="AD47" s="222"/>
      <c r="AE47" s="222"/>
      <c r="AF47" s="223"/>
      <c r="AG47" s="122" t="s">
        <v>85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58">
      <c r="B48" s="122">
        <v>1</v>
      </c>
      <c r="C48" s="123"/>
      <c r="D48" s="134" t="str">
        <f>IF(D42="","",D42)</f>
        <v/>
      </c>
      <c r="E48" s="135"/>
      <c r="F48" s="135"/>
      <c r="G48" s="135"/>
      <c r="H48" s="135"/>
      <c r="I48" s="135"/>
      <c r="J48" s="135"/>
      <c r="K48" s="135"/>
      <c r="L48" s="136"/>
      <c r="M48" s="122"/>
      <c r="N48" s="130"/>
      <c r="O48" s="130"/>
      <c r="P48" s="130"/>
      <c r="Q48" s="130"/>
      <c r="R48" s="130"/>
      <c r="S48" s="130"/>
      <c r="T48" s="130"/>
      <c r="U48" s="130"/>
      <c r="V48" s="13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130"/>
      <c r="AH48" s="130"/>
      <c r="AI48" s="130"/>
      <c r="AJ48" s="130"/>
      <c r="AK48" s="130"/>
      <c r="AL48" s="130"/>
      <c r="AM48" s="130"/>
      <c r="AN48" s="130"/>
      <c r="AO48" s="130"/>
      <c r="AP48" s="123"/>
    </row>
    <row r="49" spans="2:42">
      <c r="B49" s="122">
        <v>2</v>
      </c>
      <c r="C49" s="123"/>
      <c r="D49" s="134" t="str">
        <f t="shared" ref="D49:D50" si="1">IF(D43="","",D43)</f>
        <v/>
      </c>
      <c r="E49" s="135"/>
      <c r="F49" s="135"/>
      <c r="G49" s="135"/>
      <c r="H49" s="135"/>
      <c r="I49" s="135"/>
      <c r="J49" s="135"/>
      <c r="K49" s="135"/>
      <c r="L49" s="136"/>
      <c r="M49" s="122"/>
      <c r="N49" s="130"/>
      <c r="O49" s="130"/>
      <c r="P49" s="130"/>
      <c r="Q49" s="130"/>
      <c r="R49" s="130"/>
      <c r="S49" s="130"/>
      <c r="T49" s="130"/>
      <c r="U49" s="130"/>
      <c r="V49" s="130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130"/>
      <c r="AH49" s="130"/>
      <c r="AI49" s="130"/>
      <c r="AJ49" s="130"/>
      <c r="AK49" s="130"/>
      <c r="AL49" s="130"/>
      <c r="AM49" s="130"/>
      <c r="AN49" s="130"/>
      <c r="AO49" s="130"/>
      <c r="AP49" s="123"/>
    </row>
    <row r="50" spans="2:42">
      <c r="B50" s="122">
        <v>3</v>
      </c>
      <c r="C50" s="123"/>
      <c r="D50" s="134" t="str">
        <f t="shared" si="1"/>
        <v/>
      </c>
      <c r="E50" s="135"/>
      <c r="F50" s="135"/>
      <c r="G50" s="135"/>
      <c r="H50" s="135"/>
      <c r="I50" s="135"/>
      <c r="J50" s="135"/>
      <c r="K50" s="135"/>
      <c r="L50" s="136"/>
      <c r="M50" s="122"/>
      <c r="N50" s="130"/>
      <c r="O50" s="130"/>
      <c r="P50" s="130"/>
      <c r="Q50" s="130"/>
      <c r="R50" s="130"/>
      <c r="S50" s="130"/>
      <c r="T50" s="130"/>
      <c r="U50" s="130"/>
      <c r="V50" s="130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130"/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42" ht="5.25" customHeight="1"/>
    <row r="52" spans="2:42">
      <c r="C52" s="59" t="s">
        <v>92</v>
      </c>
    </row>
    <row r="53" spans="2:42">
      <c r="N53" s="122" t="s">
        <v>93</v>
      </c>
      <c r="O53" s="130"/>
      <c r="P53" s="130"/>
      <c r="Q53" s="130"/>
      <c r="R53" s="130"/>
      <c r="S53" s="123"/>
      <c r="T53" s="122" t="s">
        <v>94</v>
      </c>
      <c r="U53" s="130"/>
      <c r="V53" s="130"/>
      <c r="W53" s="123"/>
    </row>
    <row r="54" spans="2:42">
      <c r="B54" s="122" t="s">
        <v>63</v>
      </c>
      <c r="C54" s="123"/>
      <c r="D54" s="122" t="s">
        <v>64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95</v>
      </c>
      <c r="O54" s="130"/>
      <c r="P54" s="123"/>
      <c r="Q54" s="122" t="s">
        <v>96</v>
      </c>
      <c r="R54" s="130"/>
      <c r="S54" s="123"/>
      <c r="T54" s="122" t="s">
        <v>97</v>
      </c>
      <c r="U54" s="130"/>
      <c r="V54" s="130"/>
      <c r="W54" s="123"/>
      <c r="X54" s="122" t="s">
        <v>98</v>
      </c>
      <c r="Y54" s="130"/>
      <c r="Z54" s="130"/>
      <c r="AA54" s="123"/>
      <c r="AB54" s="131" t="s">
        <v>99</v>
      </c>
      <c r="AC54" s="132"/>
      <c r="AD54" s="132"/>
      <c r="AE54" s="133"/>
      <c r="AF54" s="131" t="s">
        <v>100</v>
      </c>
      <c r="AG54" s="132"/>
      <c r="AH54" s="132"/>
      <c r="AI54" s="133"/>
      <c r="AJ54" s="131" t="s">
        <v>101</v>
      </c>
      <c r="AK54" s="132"/>
      <c r="AL54" s="132"/>
      <c r="AM54" s="133"/>
    </row>
    <row r="55" spans="2:42">
      <c r="B55" s="122">
        <v>4</v>
      </c>
      <c r="C55" s="123"/>
      <c r="D55" s="124"/>
      <c r="E55" s="125"/>
      <c r="F55" s="125"/>
      <c r="G55" s="125"/>
      <c r="H55" s="125"/>
      <c r="I55" s="125"/>
      <c r="J55" s="125"/>
      <c r="K55" s="125"/>
      <c r="L55" s="125"/>
      <c r="M55" s="126"/>
      <c r="N55" s="127"/>
      <c r="O55" s="128"/>
      <c r="P55" s="129"/>
      <c r="Q55" s="127"/>
      <c r="R55" s="128"/>
      <c r="S55" s="129"/>
      <c r="T55" s="122"/>
      <c r="U55" s="130"/>
      <c r="V55" s="130"/>
      <c r="W55" s="123"/>
      <c r="X55" s="89"/>
      <c r="Y55" s="90"/>
      <c r="Z55" s="90"/>
      <c r="AA55" s="91"/>
      <c r="AB55" s="119">
        <f>X55</f>
        <v>0</v>
      </c>
      <c r="AC55" s="120"/>
      <c r="AD55" s="120"/>
      <c r="AE55" s="121"/>
      <c r="AF55" s="119">
        <f>AB55-AJ55</f>
        <v>0</v>
      </c>
      <c r="AG55" s="120"/>
      <c r="AH55" s="120"/>
      <c r="AI55" s="121"/>
      <c r="AJ55" s="89"/>
      <c r="AK55" s="90"/>
      <c r="AL55" s="90"/>
      <c r="AM55" s="91"/>
    </row>
    <row r="56" spans="2:42">
      <c r="B56" s="122">
        <v>5</v>
      </c>
      <c r="C56" s="123"/>
      <c r="D56" s="124"/>
      <c r="E56" s="125"/>
      <c r="F56" s="125"/>
      <c r="G56" s="125"/>
      <c r="H56" s="125"/>
      <c r="I56" s="125"/>
      <c r="J56" s="125"/>
      <c r="K56" s="125"/>
      <c r="L56" s="125"/>
      <c r="M56" s="126"/>
      <c r="N56" s="127"/>
      <c r="O56" s="128"/>
      <c r="P56" s="129"/>
      <c r="Q56" s="127"/>
      <c r="R56" s="128"/>
      <c r="S56" s="129"/>
      <c r="T56" s="122"/>
      <c r="U56" s="130"/>
      <c r="V56" s="130"/>
      <c r="W56" s="123"/>
      <c r="X56" s="89"/>
      <c r="Y56" s="90"/>
      <c r="Z56" s="90"/>
      <c r="AA56" s="91"/>
      <c r="AB56" s="119">
        <f>X56</f>
        <v>0</v>
      </c>
      <c r="AC56" s="120"/>
      <c r="AD56" s="120"/>
      <c r="AE56" s="121"/>
      <c r="AF56" s="119">
        <f>AB56-AJ56</f>
        <v>0</v>
      </c>
      <c r="AG56" s="120"/>
      <c r="AH56" s="120"/>
      <c r="AI56" s="121"/>
      <c r="AJ56" s="89"/>
      <c r="AK56" s="90"/>
      <c r="AL56" s="90"/>
      <c r="AM56" s="91"/>
    </row>
    <row r="57" spans="2:42" customFormat="1">
      <c r="B57" s="122">
        <v>6</v>
      </c>
      <c r="C57" s="123"/>
      <c r="D57" s="124"/>
      <c r="E57" s="125"/>
      <c r="F57" s="125"/>
      <c r="G57" s="125"/>
      <c r="H57" s="125"/>
      <c r="I57" s="125"/>
      <c r="J57" s="125"/>
      <c r="K57" s="125"/>
      <c r="L57" s="125"/>
      <c r="M57" s="126"/>
      <c r="N57" s="127"/>
      <c r="O57" s="128"/>
      <c r="P57" s="129"/>
      <c r="Q57" s="127"/>
      <c r="R57" s="128"/>
      <c r="S57" s="129"/>
      <c r="T57" s="122"/>
      <c r="U57" s="130"/>
      <c r="V57" s="130"/>
      <c r="W57" s="123"/>
      <c r="X57" s="89"/>
      <c r="Y57" s="90"/>
      <c r="Z57" s="90"/>
      <c r="AA57" s="91"/>
      <c r="AB57" s="119">
        <f>X57</f>
        <v>0</v>
      </c>
      <c r="AC57" s="120"/>
      <c r="AD57" s="120"/>
      <c r="AE57" s="121"/>
      <c r="AF57" s="119">
        <f>AB57-AJ57</f>
        <v>0</v>
      </c>
      <c r="AG57" s="120"/>
      <c r="AH57" s="120"/>
      <c r="AI57" s="121"/>
      <c r="AJ57" s="89"/>
      <c r="AK57" s="90"/>
      <c r="AL57" s="90"/>
      <c r="AM57" s="91"/>
    </row>
    <row r="58" spans="2:42" customFormat="1" ht="24.75" customHeight="1"/>
    <row r="59" spans="2:42" s="10" customFormat="1" ht="15" customHeight="1">
      <c r="B59" s="23" t="s">
        <v>106</v>
      </c>
    </row>
    <row r="60" spans="2:42" ht="19.5" thickBot="1">
      <c r="B60" s="92" t="s">
        <v>107</v>
      </c>
      <c r="C60" s="93"/>
      <c r="D60" s="93"/>
      <c r="E60" s="94"/>
      <c r="F60" s="95"/>
      <c r="G60" s="95"/>
      <c r="H60" s="95"/>
      <c r="I60" s="95"/>
      <c r="J60" s="95"/>
      <c r="K60" s="95"/>
      <c r="L60" s="96"/>
    </row>
    <row r="61" spans="2:42">
      <c r="B61" s="97" t="s">
        <v>108</v>
      </c>
      <c r="C61" s="98"/>
      <c r="D61" s="98"/>
      <c r="E61" s="99"/>
      <c r="F61" s="92"/>
      <c r="G61" s="93"/>
      <c r="H61" s="93"/>
      <c r="I61" s="93"/>
      <c r="J61" s="93"/>
      <c r="K61" s="93"/>
      <c r="L61" s="94"/>
      <c r="M61" s="97" t="s">
        <v>110</v>
      </c>
      <c r="N61" s="98"/>
      <c r="O61" s="98"/>
      <c r="P61" s="99"/>
      <c r="Q61" s="92"/>
      <c r="R61" s="93"/>
      <c r="S61" s="93"/>
      <c r="T61" s="93"/>
      <c r="U61" s="93"/>
      <c r="V61" s="93"/>
      <c r="W61" s="94"/>
    </row>
    <row r="62" spans="2:42">
      <c r="B62" s="97" t="s">
        <v>112</v>
      </c>
      <c r="C62" s="98"/>
      <c r="D62" s="98"/>
      <c r="E62" s="99"/>
      <c r="F62" s="92"/>
      <c r="G62" s="93"/>
      <c r="H62" s="93"/>
      <c r="I62" s="93"/>
      <c r="J62" s="93"/>
      <c r="K62" s="93"/>
      <c r="L62" s="94"/>
      <c r="M62" s="97" t="s">
        <v>113</v>
      </c>
      <c r="N62" s="98"/>
      <c r="O62" s="98"/>
      <c r="P62" s="99"/>
      <c r="Q62" s="92"/>
      <c r="R62" s="93"/>
      <c r="S62" s="93"/>
      <c r="T62" s="93"/>
      <c r="U62" s="93"/>
      <c r="V62" s="93"/>
      <c r="W62" s="94"/>
    </row>
    <row r="64" spans="2:42" ht="3.75" customHeight="1"/>
    <row r="65" spans="2:53" s="10" customFormat="1" ht="15" customHeight="1">
      <c r="B65" s="23" t="s">
        <v>115</v>
      </c>
    </row>
    <row r="66" spans="2:53" s="11" customFormat="1" ht="4.5" customHeight="1">
      <c r="B66" s="10"/>
    </row>
    <row r="67" spans="2:53" s="10" customFormat="1" ht="15" customHeight="1">
      <c r="B67" s="227" t="s">
        <v>142</v>
      </c>
      <c r="C67" s="228"/>
      <c r="D67" s="228"/>
      <c r="E67" s="228"/>
      <c r="F67" s="228"/>
      <c r="G67" s="228"/>
      <c r="H67" s="228"/>
      <c r="I67" s="228"/>
      <c r="J67" s="229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0"/>
      <c r="AD67" s="230"/>
      <c r="AE67" s="230"/>
      <c r="AF67" s="230"/>
      <c r="AG67" s="230"/>
      <c r="AH67" s="230"/>
      <c r="AI67" s="230"/>
      <c r="AJ67" s="230"/>
      <c r="AK67" s="230"/>
      <c r="AL67" s="230"/>
      <c r="AM67" s="230"/>
      <c r="AN67" s="230"/>
      <c r="AO67" s="230"/>
      <c r="AP67" s="230"/>
      <c r="AQ67" s="230"/>
      <c r="AR67" s="230"/>
      <c r="AS67" s="230"/>
      <c r="AT67" s="230"/>
      <c r="AU67" s="230"/>
      <c r="AV67" s="230"/>
      <c r="AW67" s="230"/>
      <c r="AX67" s="230"/>
      <c r="AY67" s="230"/>
      <c r="AZ67" s="230"/>
      <c r="BA67" s="231"/>
    </row>
    <row r="68" spans="2:53" s="10" customFormat="1" ht="15" customHeight="1">
      <c r="B68" s="232" t="s">
        <v>143</v>
      </c>
      <c r="C68" s="233"/>
      <c r="D68" s="233"/>
      <c r="E68" s="233"/>
      <c r="F68" s="233"/>
      <c r="G68" s="233"/>
      <c r="H68" s="233"/>
      <c r="I68" s="233"/>
      <c r="J68" s="234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6"/>
    </row>
    <row r="69" spans="2:53" s="10" customFormat="1" ht="15" customHeight="1">
      <c r="B69" s="237"/>
      <c r="C69" s="238"/>
      <c r="D69" s="238"/>
      <c r="E69" s="238"/>
      <c r="F69" s="238"/>
      <c r="G69" s="238"/>
      <c r="H69" s="238"/>
      <c r="I69" s="238"/>
      <c r="J69" s="239"/>
      <c r="K69" s="83" t="s">
        <v>144</v>
      </c>
      <c r="L69" s="83"/>
      <c r="M69" s="83"/>
      <c r="N69" s="83"/>
      <c r="O69" s="83"/>
      <c r="P69" s="83"/>
      <c r="Q69" s="83"/>
      <c r="R69" s="84"/>
      <c r="S69" s="85" t="s">
        <v>145</v>
      </c>
      <c r="T69" s="83"/>
      <c r="U69" s="83"/>
      <c r="V69" s="83"/>
      <c r="W69" s="84"/>
      <c r="X69" s="85" t="s">
        <v>146</v>
      </c>
      <c r="Y69" s="83"/>
      <c r="Z69" s="83"/>
      <c r="AA69" s="83"/>
      <c r="AB69" s="84"/>
      <c r="AC69" s="85" t="s">
        <v>147</v>
      </c>
      <c r="AD69" s="83"/>
      <c r="AE69" s="83"/>
      <c r="AF69" s="83"/>
      <c r="AG69" s="83"/>
      <c r="AH69" s="83"/>
      <c r="AI69" s="83"/>
      <c r="AJ69" s="84"/>
      <c r="AK69" s="85" t="s">
        <v>148</v>
      </c>
      <c r="AL69" s="83"/>
      <c r="AM69" s="83"/>
      <c r="AN69" s="83"/>
      <c r="AO69" s="84"/>
      <c r="AP69" s="85" t="s">
        <v>123</v>
      </c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6"/>
    </row>
    <row r="70" spans="2:53" s="10" customFormat="1" ht="15" customHeight="1">
      <c r="B70" s="242" t="s">
        <v>149</v>
      </c>
      <c r="C70" s="243"/>
      <c r="D70" s="243"/>
      <c r="E70" s="243"/>
      <c r="F70" s="243"/>
      <c r="G70" s="243"/>
      <c r="H70" s="243"/>
      <c r="I70" s="243"/>
      <c r="J70" s="244"/>
      <c r="K70" s="245"/>
      <c r="L70" s="245"/>
      <c r="M70" s="245"/>
      <c r="N70" s="245"/>
      <c r="O70" s="245"/>
      <c r="P70" s="245"/>
      <c r="Q70" s="245"/>
      <c r="R70" s="246"/>
      <c r="S70" s="247"/>
      <c r="T70" s="245"/>
      <c r="U70" s="245"/>
      <c r="V70" s="245"/>
      <c r="W70" s="246"/>
      <c r="X70" s="247"/>
      <c r="Y70" s="245"/>
      <c r="Z70" s="245"/>
      <c r="AA70" s="245"/>
      <c r="AB70" s="246"/>
      <c r="AC70" s="247"/>
      <c r="AD70" s="245"/>
      <c r="AE70" s="245"/>
      <c r="AF70" s="245"/>
      <c r="AG70" s="245"/>
      <c r="AH70" s="245"/>
      <c r="AI70" s="245"/>
      <c r="AJ70" s="246"/>
      <c r="AK70" s="116"/>
      <c r="AL70" s="117"/>
      <c r="AM70" s="117"/>
      <c r="AN70" s="117"/>
      <c r="AO70" s="118"/>
      <c r="AP70" s="100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2"/>
    </row>
    <row r="71" spans="2:53" s="10" customFormat="1" ht="15" customHeight="1">
      <c r="B71" s="232" t="s">
        <v>150</v>
      </c>
      <c r="C71" s="233"/>
      <c r="D71" s="233"/>
      <c r="E71" s="233"/>
      <c r="F71" s="233"/>
      <c r="G71" s="233"/>
      <c r="H71" s="233"/>
      <c r="I71" s="233"/>
      <c r="J71" s="234"/>
      <c r="K71" s="250"/>
      <c r="L71" s="250"/>
      <c r="M71" s="250"/>
      <c r="N71" s="250"/>
      <c r="O71" s="250"/>
      <c r="P71" s="250"/>
      <c r="Q71" s="250"/>
      <c r="R71" s="251"/>
      <c r="S71" s="252"/>
      <c r="T71" s="250"/>
      <c r="U71" s="250"/>
      <c r="V71" s="250"/>
      <c r="W71" s="251"/>
      <c r="X71" s="252"/>
      <c r="Y71" s="250"/>
      <c r="Z71" s="250"/>
      <c r="AA71" s="250"/>
      <c r="AB71" s="251"/>
      <c r="AC71" s="252"/>
      <c r="AD71" s="250"/>
      <c r="AE71" s="250"/>
      <c r="AF71" s="250"/>
      <c r="AG71" s="250"/>
      <c r="AH71" s="250"/>
      <c r="AI71" s="250"/>
      <c r="AJ71" s="251"/>
      <c r="AK71" s="248"/>
      <c r="AL71" s="109"/>
      <c r="AM71" s="109"/>
      <c r="AN71" s="109"/>
      <c r="AO71" s="249"/>
      <c r="AP71" s="108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1"/>
    </row>
    <row r="72" spans="2:53" ht="15" customHeight="1">
      <c r="B72" s="2"/>
    </row>
    <row r="73" spans="2:53">
      <c r="B73" s="58" t="s">
        <v>137</v>
      </c>
      <c r="C73" s="58"/>
      <c r="D73" s="58"/>
      <c r="E73" s="58"/>
      <c r="F73" s="58"/>
    </row>
    <row r="74" spans="2:53">
      <c r="B74" s="122" t="s">
        <v>138</v>
      </c>
      <c r="C74" s="130"/>
      <c r="D74" s="130"/>
      <c r="E74" s="130"/>
      <c r="F74" s="123"/>
      <c r="G74" s="122"/>
      <c r="H74" s="130"/>
      <c r="I74" s="130"/>
      <c r="J74" s="130"/>
      <c r="K74" s="130"/>
      <c r="L74" s="130"/>
      <c r="M74" s="123"/>
      <c r="N74" s="122" t="s">
        <v>139</v>
      </c>
      <c r="O74" s="130"/>
      <c r="P74" s="130"/>
      <c r="Q74" s="123"/>
      <c r="R74" s="224"/>
      <c r="S74" s="225"/>
      <c r="T74" s="225"/>
      <c r="U74" s="225"/>
      <c r="V74" s="225"/>
      <c r="W74" s="225"/>
      <c r="X74" s="226"/>
    </row>
    <row r="75" spans="2:53">
      <c r="C75" s="122" t="s">
        <v>141</v>
      </c>
      <c r="D75" s="130"/>
      <c r="E75" s="130"/>
      <c r="F75" s="123"/>
      <c r="G75" s="122"/>
      <c r="H75" s="130"/>
      <c r="I75" s="130"/>
      <c r="J75" s="130"/>
      <c r="K75" s="130"/>
      <c r="L75" s="130"/>
      <c r="M75" s="123"/>
      <c r="N75" s="122" t="s">
        <v>139</v>
      </c>
      <c r="O75" s="130"/>
      <c r="P75" s="130"/>
      <c r="Q75" s="123"/>
      <c r="R75" s="224"/>
      <c r="S75" s="225"/>
      <c r="T75" s="225"/>
      <c r="U75" s="225"/>
      <c r="V75" s="225"/>
      <c r="W75" s="225"/>
      <c r="X75" s="226"/>
    </row>
    <row r="76" spans="2:53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0"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B55:C55"/>
    <mergeCell ref="B56:C56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J16:M16"/>
    <mergeCell ref="N16:O16"/>
    <mergeCell ref="P16:R16"/>
    <mergeCell ref="C17:E17"/>
    <mergeCell ref="F17:I17"/>
    <mergeCell ref="J17:M17"/>
    <mergeCell ref="N17:O17"/>
    <mergeCell ref="P17:R17"/>
    <mergeCell ref="F16:I16"/>
    <mergeCell ref="AG3:AX3"/>
    <mergeCell ref="B4:E4"/>
    <mergeCell ref="F4:X4"/>
    <mergeCell ref="AE4:AF4"/>
    <mergeCell ref="AG4:AX4"/>
    <mergeCell ref="AA3:AD4"/>
    <mergeCell ref="F5:X5"/>
    <mergeCell ref="AE5:AF5"/>
    <mergeCell ref="B2:E2"/>
    <mergeCell ref="F2:X2"/>
    <mergeCell ref="B3:E3"/>
    <mergeCell ref="F3:X3"/>
    <mergeCell ref="AS7:AX7"/>
    <mergeCell ref="AA9:AF9"/>
    <mergeCell ref="AG9:AX9"/>
    <mergeCell ref="AA10:AF10"/>
    <mergeCell ref="AG10:AX10"/>
    <mergeCell ref="AA2:AF2"/>
    <mergeCell ref="AG2:AX2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E3:AF3"/>
    <mergeCell ref="AG47:AP47"/>
    <mergeCell ref="D48:L48"/>
    <mergeCell ref="D49:L49"/>
    <mergeCell ref="M49:V49"/>
    <mergeCell ref="W49:AF49"/>
    <mergeCell ref="AG49:AP49"/>
    <mergeCell ref="M48:V48"/>
    <mergeCell ref="W48:AF48"/>
    <mergeCell ref="AG48:AP48"/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  <mergeCell ref="B5:E5"/>
    <mergeCell ref="AS8:AX8"/>
  </mergeCells>
  <phoneticPr fontId="2"/>
  <conditionalFormatting sqref="C17:M36 P17:R36 AF35:AH37">
    <cfRule type="containsBlanks" dxfId="5" priority="4">
      <formula>LEN(TRIM(C17))=0</formula>
    </cfRule>
  </conditionalFormatting>
  <conditionalFormatting sqref="D42:AC44 AY42:BA44 M48:AP50 D55:AA57 AJ55:AM57">
    <cfRule type="containsBlanks" dxfId="4" priority="3">
      <formula>LEN(TRIM(D42))=0</formula>
    </cfRule>
  </conditionalFormatting>
  <conditionalFormatting sqref="F60:L62 Q61:W62">
    <cfRule type="containsBlanks" dxfId="3" priority="8">
      <formula>LEN(TRIM(F60))=0</formula>
    </cfRule>
  </conditionalFormatting>
  <conditionalFormatting sqref="G74:M75 R74:X75">
    <cfRule type="containsBlanks" dxfId="2" priority="2">
      <formula>LEN(TRIM(G74))=0</formula>
    </cfRule>
  </conditionalFormatting>
  <conditionalFormatting sqref="K67:BA68 K70:BA71">
    <cfRule type="containsBlanks" dxfId="1" priority="1">
      <formula>LEN(TRIM(K67))=0</formula>
    </cfRule>
  </conditionalFormatting>
  <conditionalFormatting sqref="AG2:AX6 F2:X7 AG7:AM8 AS7:AX8 AG9:AX10 T11:X12">
    <cfRule type="containsBlanks" dxfId="0" priority="5">
      <formula>LEN(TRIM(F2))=0</formula>
    </cfRule>
  </conditionalFormatting>
  <dataValidations count="4">
    <dataValidation type="list" allowBlank="1" showInputMessage="1" showErrorMessage="1" sqref="M48:V50" xr:uid="{00000000-0002-0000-0000-000000000000}">
      <formula1>"配布：,掲載："</formula1>
    </dataValidation>
    <dataValidation type="list" allowBlank="1" showInputMessage="1" showErrorMessage="1" sqref="T11:X11" xr:uid="{00000000-0002-0000-0000-000001000000}">
      <formula1>"税込み,税抜き"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"制作費,発送費"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sheetPr codeName="Sheet4"/>
  <dimension ref="A1:AQ47"/>
  <sheetViews>
    <sheetView showZeros="0" view="pageBreakPreview" zoomScale="115" zoomScaleNormal="115" zoomScaleSheetLayoutView="115" workbookViewId="0">
      <selection activeCell="C6" sqref="C6"/>
    </sheetView>
  </sheetViews>
  <sheetFormatPr defaultColWidth="2.42578125" defaultRowHeight="18.75" customHeight="1"/>
  <cols>
    <col min="1" max="13" width="2.42578125" style="10"/>
    <col min="14" max="14" width="2.42578125" style="10" customWidth="1"/>
    <col min="15" max="16384" width="2.42578125" style="10"/>
  </cols>
  <sheetData>
    <row r="1" spans="1:43" ht="18.75" customHeight="1">
      <c r="A1" s="253" t="s">
        <v>151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4"/>
      <c r="AF1" s="254"/>
      <c r="AG1" s="254"/>
      <c r="AH1" s="254"/>
      <c r="AI1" s="12"/>
    </row>
    <row r="2" spans="1:43" ht="18.75" customHeight="1">
      <c r="Z2" s="255">
        <f>入力シート!F3</f>
        <v>0</v>
      </c>
      <c r="AA2" s="255"/>
      <c r="AB2" s="255"/>
      <c r="AC2" s="255"/>
      <c r="AD2" s="255"/>
      <c r="AE2" s="255"/>
      <c r="AF2" s="255"/>
      <c r="AG2" s="255"/>
      <c r="AH2" s="255"/>
    </row>
    <row r="3" spans="1:43" ht="18.75" customHeight="1">
      <c r="Z3" s="256">
        <f>入力シート!F4</f>
        <v>0</v>
      </c>
      <c r="AA3" s="256"/>
      <c r="AB3" s="256"/>
      <c r="AC3" s="256"/>
      <c r="AD3" s="256"/>
      <c r="AE3" s="256"/>
      <c r="AF3" s="256"/>
      <c r="AG3" s="256"/>
      <c r="AH3" s="256"/>
    </row>
    <row r="4" spans="1:43" ht="18.75" customHeight="1">
      <c r="Z4" s="13"/>
    </row>
    <row r="5" spans="1:43" ht="18.75" customHeight="1">
      <c r="B5" s="14"/>
      <c r="C5" s="253" t="s">
        <v>152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43" ht="18.75" customHeight="1">
      <c r="B6" s="14"/>
      <c r="C6" s="253" t="s">
        <v>153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AQ6" s="15"/>
    </row>
    <row r="7" spans="1:43" ht="18.75" customHeight="1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>
      <c r="P8" s="253" t="s">
        <v>6</v>
      </c>
      <c r="Q8" s="253"/>
      <c r="R8" s="253"/>
      <c r="S8" s="253"/>
      <c r="T8" s="253">
        <f>入力シート!F5</f>
        <v>0</v>
      </c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</row>
    <row r="9" spans="1:43" ht="24.95" customHeight="1">
      <c r="B9" s="14"/>
      <c r="P9" s="253" t="s">
        <v>154</v>
      </c>
      <c r="Q9" s="253"/>
      <c r="R9" s="253"/>
      <c r="S9" s="253"/>
      <c r="T9" s="258">
        <f>入力シート!F6</f>
        <v>0</v>
      </c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</row>
    <row r="10" spans="1:43" ht="24.95" customHeight="1">
      <c r="B10" s="14"/>
      <c r="Q10" s="17"/>
      <c r="R10" s="17"/>
      <c r="S10" s="17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</row>
    <row r="11" spans="1:43" ht="24.95" customHeight="1">
      <c r="B11" s="14"/>
      <c r="P11" s="253" t="s">
        <v>17</v>
      </c>
      <c r="Q11" s="253"/>
      <c r="R11" s="253"/>
      <c r="S11" s="253"/>
      <c r="T11" s="253">
        <f>入力シート!F7</f>
        <v>0</v>
      </c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</row>
    <row r="12" spans="1:43" ht="18.75" customHeight="1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>
      <c r="B13" s="259" t="s">
        <v>155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19"/>
    </row>
    <row r="14" spans="1:43" ht="18.75" customHeight="1"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19"/>
    </row>
    <row r="15" spans="1:43" ht="18.75" customHeight="1"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19"/>
    </row>
    <row r="16" spans="1:43" ht="18.75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>
      <c r="B17" s="260" t="s">
        <v>156</v>
      </c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</row>
    <row r="18" spans="2:34" ht="18.75" customHeight="1"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</row>
    <row r="19" spans="2:34" ht="18.75" customHeight="1"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</row>
    <row r="20" spans="2:34" ht="18.75" customHeight="1"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</row>
    <row r="21" spans="2:34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>
      <c r="B22" s="261" t="s">
        <v>157</v>
      </c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</row>
    <row r="23" spans="2:34" ht="18.75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>
      <c r="B24" s="264" t="s">
        <v>158</v>
      </c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57" t="s">
        <v>159</v>
      </c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</row>
    <row r="25" spans="2:34" ht="18.75" customHeight="1">
      <c r="B25" s="257" t="s">
        <v>160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</row>
    <row r="26" spans="2:34" ht="18.75" customHeight="1">
      <c r="B26" s="264" t="s">
        <v>161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57" t="s">
        <v>159</v>
      </c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</row>
    <row r="27" spans="2:34" ht="18.75" customHeight="1">
      <c r="B27" s="263" t="s">
        <v>162</v>
      </c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</row>
    <row r="28" spans="2:34" ht="18.75" customHeight="1">
      <c r="B28" s="253" t="s">
        <v>163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4" t="s">
        <v>164</v>
      </c>
      <c r="N28" s="254"/>
      <c r="O28" s="262">
        <f>別紙!M25</f>
        <v>0</v>
      </c>
      <c r="P28" s="262"/>
      <c r="Q28" s="262"/>
      <c r="R28" s="262"/>
      <c r="S28" s="262"/>
      <c r="T28" s="262"/>
      <c r="U28" s="262"/>
      <c r="V28" s="21" t="s">
        <v>165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>
      <c r="B29" s="253" t="s">
        <v>166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4" t="s">
        <v>164</v>
      </c>
      <c r="N29" s="254"/>
      <c r="O29" s="262">
        <f>別紙!X25</f>
        <v>0</v>
      </c>
      <c r="P29" s="262"/>
      <c r="Q29" s="262"/>
      <c r="R29" s="262"/>
      <c r="S29" s="262"/>
      <c r="T29" s="262"/>
      <c r="U29" s="262"/>
      <c r="V29" s="21" t="s">
        <v>165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>
      <c r="B30" s="253" t="s">
        <v>167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4" t="s">
        <v>164</v>
      </c>
      <c r="N30" s="254"/>
      <c r="O30" s="262">
        <f>別紙!X25</f>
        <v>0</v>
      </c>
      <c r="P30" s="262"/>
      <c r="Q30" s="262"/>
      <c r="R30" s="262"/>
      <c r="S30" s="262"/>
      <c r="T30" s="262"/>
      <c r="U30" s="262"/>
      <c r="V30" s="21" t="s">
        <v>168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>
      <c r="B31" s="16" t="s">
        <v>169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>
      <c r="B32" s="2" t="s">
        <v>170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253" t="s">
        <v>171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</row>
    <row r="34" spans="2:34" ht="18.75" customHeight="1">
      <c r="B34" s="253" t="s">
        <v>172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</row>
    <row r="35" spans="2:34" ht="18.75" customHeight="1">
      <c r="B35" s="253" t="s">
        <v>173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</row>
    <row r="36" spans="2:34" ht="18.75" customHeight="1">
      <c r="B36" s="253" t="s">
        <v>174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</row>
    <row r="40" spans="2:34" ht="18.75" customHeight="1">
      <c r="B40" s="1" t="s">
        <v>175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>
      <c r="B46" s="14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P8:S8"/>
    <mergeCell ref="P9:S9"/>
    <mergeCell ref="B27:AH27"/>
    <mergeCell ref="M24:AH24"/>
    <mergeCell ref="B25:AH25"/>
    <mergeCell ref="B24:L24"/>
    <mergeCell ref="B26:L26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zoomScaleSheetLayoutView="100" workbookViewId="0"/>
  </sheetViews>
  <sheetFormatPr defaultColWidth="2.42578125" defaultRowHeight="15" customHeight="1"/>
  <cols>
    <col min="1" max="12" width="2.42578125" style="10"/>
    <col min="13" max="16" width="3" style="10" customWidth="1"/>
    <col min="17" max="23" width="2.5703125" style="10" customWidth="1"/>
    <col min="24" max="26" width="2.42578125" style="10"/>
    <col min="27" max="27" width="3" style="10" bestFit="1" customWidth="1"/>
    <col min="28" max="28" width="5.28515625" style="10" customWidth="1"/>
    <col min="29" max="30" width="2.42578125" style="10"/>
    <col min="31" max="31" width="1.140625" style="10" customWidth="1"/>
    <col min="32" max="16384" width="2.42578125" style="10"/>
  </cols>
  <sheetData>
    <row r="1" spans="1:54" ht="15" customHeight="1">
      <c r="B1" s="286" t="s">
        <v>176</v>
      </c>
      <c r="C1" s="286"/>
      <c r="D1" s="286"/>
      <c r="E1" s="286"/>
      <c r="F1" s="23"/>
    </row>
    <row r="2" spans="1:54" ht="22.5" customHeight="1">
      <c r="B2" s="287" t="s">
        <v>177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</row>
    <row r="3" spans="1:54" ht="4.5" customHeight="1"/>
    <row r="4" spans="1:54" s="11" customFormat="1" ht="13.5" customHeight="1">
      <c r="B4" s="10" t="s">
        <v>178</v>
      </c>
    </row>
    <row r="5" spans="1:54" s="11" customFormat="1" ht="4.5" customHeight="1">
      <c r="B5" s="10"/>
    </row>
    <row r="6" spans="1:54" ht="13.5" customHeight="1">
      <c r="C6" s="82" t="s">
        <v>179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4"/>
      <c r="X6" s="288" t="s">
        <v>180</v>
      </c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90"/>
      <c r="AJ6" s="85" t="s">
        <v>181</v>
      </c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6"/>
    </row>
    <row r="7" spans="1:54" ht="13.5" customHeight="1">
      <c r="C7" s="291" t="s">
        <v>182</v>
      </c>
      <c r="D7" s="292"/>
      <c r="E7" s="292"/>
      <c r="F7" s="292"/>
      <c r="G7" s="292"/>
      <c r="H7" s="292"/>
      <c r="I7" s="292"/>
      <c r="J7" s="292"/>
      <c r="K7" s="292"/>
      <c r="L7" s="293"/>
      <c r="M7" s="294" t="s">
        <v>70</v>
      </c>
      <c r="N7" s="292"/>
      <c r="O7" s="292"/>
      <c r="P7" s="293"/>
      <c r="Q7" s="294" t="s">
        <v>183</v>
      </c>
      <c r="R7" s="292"/>
      <c r="S7" s="292"/>
      <c r="T7" s="292"/>
      <c r="U7" s="292"/>
      <c r="V7" s="292"/>
      <c r="W7" s="293"/>
      <c r="X7" s="295" t="s">
        <v>184</v>
      </c>
      <c r="Y7" s="296"/>
      <c r="Z7" s="296"/>
      <c r="AA7" s="297"/>
      <c r="AB7" s="115" t="s">
        <v>185</v>
      </c>
      <c r="AC7" s="112"/>
      <c r="AD7" s="112"/>
      <c r="AE7" s="114"/>
      <c r="AF7" s="115" t="s">
        <v>186</v>
      </c>
      <c r="AG7" s="112"/>
      <c r="AH7" s="112"/>
      <c r="AI7" s="114"/>
      <c r="AJ7" s="294" t="s">
        <v>72</v>
      </c>
      <c r="AK7" s="292"/>
      <c r="AL7" s="292"/>
      <c r="AM7" s="293"/>
      <c r="AN7" s="298" t="s">
        <v>187</v>
      </c>
      <c r="AO7" s="299"/>
      <c r="AP7" s="299"/>
      <c r="AQ7" s="299"/>
      <c r="AR7" s="299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>
      <c r="C8" s="306" t="s">
        <v>188</v>
      </c>
      <c r="D8" s="307"/>
      <c r="E8" s="307"/>
      <c r="F8" s="307"/>
      <c r="G8" s="307"/>
      <c r="H8" s="307"/>
      <c r="I8" s="307"/>
      <c r="J8" s="307"/>
      <c r="K8" s="307"/>
      <c r="L8" s="308"/>
      <c r="M8" s="309"/>
      <c r="N8" s="310"/>
      <c r="O8" s="310"/>
      <c r="P8" s="311"/>
      <c r="Q8" s="312"/>
      <c r="R8" s="313"/>
      <c r="S8" s="313"/>
      <c r="T8" s="313"/>
      <c r="U8" s="313"/>
      <c r="V8" s="313"/>
      <c r="W8" s="314"/>
      <c r="X8" s="315"/>
      <c r="Y8" s="316"/>
      <c r="Z8" s="316"/>
      <c r="AA8" s="317"/>
      <c r="AB8" s="315"/>
      <c r="AC8" s="316"/>
      <c r="AD8" s="316"/>
      <c r="AE8" s="317"/>
      <c r="AF8" s="340"/>
      <c r="AG8" s="341"/>
      <c r="AH8" s="341"/>
      <c r="AI8" s="342"/>
      <c r="AJ8" s="315"/>
      <c r="AK8" s="316"/>
      <c r="AL8" s="316"/>
      <c r="AM8" s="317"/>
      <c r="AN8" s="63"/>
      <c r="AO8" s="29"/>
      <c r="AP8" s="29"/>
      <c r="AQ8" s="64"/>
      <c r="AR8" s="64"/>
      <c r="AS8" s="64"/>
      <c r="AT8" s="64"/>
      <c r="AU8" s="29"/>
      <c r="AV8" s="29"/>
      <c r="AW8" s="29"/>
      <c r="AX8" s="64"/>
      <c r="AY8" s="64"/>
      <c r="AZ8" s="64"/>
      <c r="BA8" s="65"/>
    </row>
    <row r="9" spans="1:54" s="26" customFormat="1" ht="13.5" customHeight="1">
      <c r="C9" s="27"/>
      <c r="D9" s="276" t="s">
        <v>189</v>
      </c>
      <c r="E9" s="276"/>
      <c r="F9" s="276"/>
      <c r="G9" s="276"/>
      <c r="H9" s="276"/>
      <c r="I9" s="276"/>
      <c r="J9" s="276"/>
      <c r="K9" s="276"/>
      <c r="L9" s="277"/>
      <c r="M9" s="268"/>
      <c r="N9" s="269"/>
      <c r="O9" s="269"/>
      <c r="P9" s="270"/>
      <c r="Q9" s="300"/>
      <c r="R9" s="301"/>
      <c r="S9" s="301"/>
      <c r="T9" s="301"/>
      <c r="U9" s="301"/>
      <c r="V9" s="301"/>
      <c r="W9" s="302"/>
      <c r="X9" s="303"/>
      <c r="Y9" s="304"/>
      <c r="Z9" s="304"/>
      <c r="AA9" s="305"/>
      <c r="AB9" s="303"/>
      <c r="AC9" s="304"/>
      <c r="AD9" s="304"/>
      <c r="AE9" s="305"/>
      <c r="AF9" s="343"/>
      <c r="AG9" s="344"/>
      <c r="AH9" s="344"/>
      <c r="AI9" s="345"/>
      <c r="AJ9" s="303"/>
      <c r="AK9" s="304"/>
      <c r="AL9" s="304"/>
      <c r="AM9" s="305"/>
      <c r="AN9" s="63"/>
      <c r="AO9" s="29"/>
      <c r="AP9" s="29"/>
      <c r="AQ9" s="64"/>
      <c r="AR9" s="64"/>
      <c r="AS9" s="64"/>
      <c r="AT9" s="64"/>
      <c r="AU9" s="29"/>
      <c r="AV9" s="29"/>
      <c r="AW9" s="29"/>
      <c r="AX9" s="64"/>
      <c r="AY9" s="64"/>
      <c r="AZ9" s="64"/>
      <c r="BA9" s="65"/>
    </row>
    <row r="10" spans="1:54" s="26" customFormat="1" ht="13.5" customHeight="1">
      <c r="A10" s="26">
        <v>1</v>
      </c>
      <c r="C10" s="27"/>
      <c r="D10" s="276" t="s">
        <v>190</v>
      </c>
      <c r="E10" s="276"/>
      <c r="F10" s="276"/>
      <c r="G10" s="276"/>
      <c r="H10" s="276"/>
      <c r="I10" s="276"/>
      <c r="J10" s="276"/>
      <c r="K10" s="276"/>
      <c r="L10" s="277"/>
      <c r="M10" s="268"/>
      <c r="N10" s="269"/>
      <c r="O10" s="269"/>
      <c r="P10" s="270"/>
      <c r="Q10" s="300"/>
      <c r="R10" s="301"/>
      <c r="S10" s="301"/>
      <c r="T10" s="301"/>
      <c r="U10" s="301"/>
      <c r="V10" s="301"/>
      <c r="W10" s="302"/>
      <c r="X10" s="303"/>
      <c r="Y10" s="304"/>
      <c r="Z10" s="304"/>
      <c r="AA10" s="305"/>
      <c r="AB10" s="303"/>
      <c r="AC10" s="304"/>
      <c r="AD10" s="304"/>
      <c r="AE10" s="305"/>
      <c r="AF10" s="343"/>
      <c r="AG10" s="344"/>
      <c r="AH10" s="344"/>
      <c r="AI10" s="345"/>
      <c r="AJ10" s="303"/>
      <c r="AK10" s="304"/>
      <c r="AL10" s="304"/>
      <c r="AM10" s="305"/>
      <c r="AN10" s="63"/>
      <c r="AO10" s="29"/>
      <c r="AP10" s="29"/>
      <c r="AQ10" s="64"/>
      <c r="AR10" s="64"/>
      <c r="AS10" s="64"/>
      <c r="AT10" s="64"/>
      <c r="AU10" s="29"/>
      <c r="AV10" s="29"/>
      <c r="AW10" s="29"/>
      <c r="AX10" s="64"/>
      <c r="AY10" s="64"/>
      <c r="AZ10" s="64"/>
      <c r="BA10" s="65"/>
    </row>
    <row r="11" spans="1:54" s="26" customFormat="1" ht="13.5" customHeight="1">
      <c r="A11" s="26">
        <v>1</v>
      </c>
      <c r="C11" s="27"/>
      <c r="D11" s="276" t="str">
        <f>"　　"&amp;IF(ISNA(VLOOKUP(A11,入力シート!$B$42:$AX$44,3,FALSE)),"",VLOOKUP(A11,入力シート!$B$42:$AX$44,3,FALSE))</f>
        <v>　　</v>
      </c>
      <c r="E11" s="276"/>
      <c r="F11" s="276"/>
      <c r="G11" s="276"/>
      <c r="H11" s="276"/>
      <c r="I11" s="276"/>
      <c r="J11" s="276"/>
      <c r="K11" s="276"/>
      <c r="L11" s="277"/>
      <c r="M11" s="268"/>
      <c r="N11" s="269"/>
      <c r="O11" s="269"/>
      <c r="P11" s="270"/>
      <c r="Q11" s="265"/>
      <c r="R11" s="266"/>
      <c r="S11" s="266"/>
      <c r="T11" s="266"/>
      <c r="U11" s="266"/>
      <c r="V11" s="266"/>
      <c r="W11" s="267"/>
      <c r="X11" s="303"/>
      <c r="Y11" s="304"/>
      <c r="Z11" s="304"/>
      <c r="AA11" s="305"/>
      <c r="AB11" s="303"/>
      <c r="AC11" s="304"/>
      <c r="AD11" s="304"/>
      <c r="AE11" s="305"/>
      <c r="AF11" s="343"/>
      <c r="AG11" s="344"/>
      <c r="AH11" s="344"/>
      <c r="AI11" s="345"/>
      <c r="AJ11" s="271"/>
      <c r="AK11" s="272"/>
      <c r="AL11" s="272"/>
      <c r="AM11" s="273"/>
      <c r="AN11" s="274"/>
      <c r="AO11" s="275"/>
      <c r="AP11" s="275"/>
      <c r="AQ11" s="275"/>
      <c r="AR11" s="275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>
      <c r="A12" s="26">
        <v>1</v>
      </c>
      <c r="C12" s="27"/>
      <c r="D12" s="276" t="str">
        <f>"　　　"&amp;IF(ISNA(VLOOKUP(A12,入力シート!$B$42:$AX$44,21,FALSE)),"",VLOOKUP(A12,入力シート!$B$42:$AX$44,21,FALSE))</f>
        <v>　　　</v>
      </c>
      <c r="E12" s="276"/>
      <c r="F12" s="276"/>
      <c r="G12" s="276"/>
      <c r="H12" s="276"/>
      <c r="I12" s="276"/>
      <c r="J12" s="276"/>
      <c r="K12" s="276"/>
      <c r="L12" s="277"/>
      <c r="M12" s="268">
        <f>IF(D12="","",IF(ISNA(VLOOKUP(A12,入力シート!$B$42:$BD$44,47,FALSE)),"",VLOOKUP(A12,入力シート!$B$42:$BD$44,47,FALSE)))</f>
        <v>0</v>
      </c>
      <c r="N12" s="269"/>
      <c r="O12" s="269"/>
      <c r="P12" s="270"/>
      <c r="Q12" s="282">
        <f>IF(D12="","",IF(ISNA(VLOOKUP(A12,入力シート!$B$42:$BD$44,44,FALSE)),"",VLOOKUP(A12,入力シート!$B$42:$BD$44,44,FALSE)))</f>
        <v>0</v>
      </c>
      <c r="R12" s="283"/>
      <c r="S12" s="283"/>
      <c r="T12" s="283"/>
      <c r="U12" s="9" t="str">
        <f>IF(V12="","","×")</f>
        <v/>
      </c>
      <c r="V12" s="284" t="str">
        <f>IF(ISNA(VLOOKUP(A12,入力シート!$B$42:$BF$44,56,FALSE)),"",VLOOKUP(A12,入力シート!$B$42:$BF$44,56,FALSE))</f>
        <v/>
      </c>
      <c r="W12" s="285"/>
      <c r="X12" s="268">
        <f>IF(D12="","",IF(ISNA(VLOOKUP(A12,入力シート!$B$42:$BD$44,47,FALSE)),"",VLOOKUP(A12,入力シート!$B$42:$BD$44,47,FALSE)))</f>
        <v>0</v>
      </c>
      <c r="Y12" s="269"/>
      <c r="Z12" s="269"/>
      <c r="AA12" s="270"/>
      <c r="AB12" s="268" t="str">
        <f>IF(X12="","","0")</f>
        <v>0</v>
      </c>
      <c r="AC12" s="269"/>
      <c r="AD12" s="269"/>
      <c r="AE12" s="270"/>
      <c r="AF12" s="343"/>
      <c r="AG12" s="344"/>
      <c r="AH12" s="344"/>
      <c r="AI12" s="345"/>
      <c r="AJ12" s="271" t="str">
        <f>IF(入力シート!AY42="","",IF(ISNA(VLOOKUP(A12,入力シート!$B$42:$BF$44,50,FALSE)),"",VLOOKUP(A12,入力シート!$B$42:$BF$44,50,FALSE)))</f>
        <v/>
      </c>
      <c r="AK12" s="272"/>
      <c r="AL12" s="272"/>
      <c r="AM12" s="273"/>
      <c r="AN12" s="274">
        <f>IF(ISNA(VLOOKUP(A12,入力シート!$B$42:$BF$44,12,FALSE)),"",VLOOKUP(A12,入力シート!$B$42:$BF$44,12,FALSE))</f>
        <v>0</v>
      </c>
      <c r="AO12" s="275"/>
      <c r="AP12" s="275"/>
      <c r="AQ12" s="275"/>
      <c r="AR12" s="275"/>
      <c r="AS12" s="275">
        <f>IF(ISNA(VLOOKUP(A12,入力シート!$B$48:$AP$50,12,FALSE)),"",VLOOKUP(A12,入力シート!$B$48:$AP$50,12,FALSE))</f>
        <v>0</v>
      </c>
      <c r="AT12" s="275"/>
      <c r="AU12" s="275"/>
      <c r="AV12" s="276">
        <f>IF(ISNA(VLOOKUP(A12,入力シート!$B$48:$AP$50,22,FALSE)),"",VLOOKUP(A12,入力シート!$B$48:$AP$50,22,FALSE))</f>
        <v>0</v>
      </c>
      <c r="AW12" s="276"/>
      <c r="AX12" s="276"/>
      <c r="AY12" s="276"/>
      <c r="AZ12" s="276"/>
      <c r="BA12" s="281"/>
    </row>
    <row r="13" spans="1:54" s="26" customFormat="1" ht="13.5" customHeight="1">
      <c r="C13" s="27"/>
      <c r="D13" s="276" t="str">
        <f>"　　　"&amp;IF(ISNA(VLOOKUP(A13,入力シート!$B$42:$AX$44,21,FALSE)),"",VLOOKUP(A13,入力シート!$B$42:$AX$44,21,FALSE))</f>
        <v>　　　</v>
      </c>
      <c r="E13" s="276"/>
      <c r="F13" s="276"/>
      <c r="G13" s="276"/>
      <c r="H13" s="276"/>
      <c r="I13" s="276"/>
      <c r="J13" s="276"/>
      <c r="K13" s="276"/>
      <c r="L13" s="277"/>
      <c r="M13" s="268"/>
      <c r="N13" s="269"/>
      <c r="O13" s="269"/>
      <c r="P13" s="270"/>
      <c r="Q13" s="278"/>
      <c r="R13" s="279"/>
      <c r="S13" s="279"/>
      <c r="T13" s="279"/>
      <c r="U13" s="279"/>
      <c r="V13" s="279"/>
      <c r="W13" s="280"/>
      <c r="X13" s="268"/>
      <c r="Y13" s="269"/>
      <c r="Z13" s="269"/>
      <c r="AA13" s="270"/>
      <c r="AB13" s="268"/>
      <c r="AC13" s="269"/>
      <c r="AD13" s="269"/>
      <c r="AE13" s="270"/>
      <c r="AF13" s="343"/>
      <c r="AG13" s="344"/>
      <c r="AH13" s="344"/>
      <c r="AI13" s="345"/>
      <c r="AJ13" s="271"/>
      <c r="AK13" s="272"/>
      <c r="AL13" s="272"/>
      <c r="AM13" s="273"/>
      <c r="AN13" s="274"/>
      <c r="AO13" s="275"/>
      <c r="AP13" s="275"/>
      <c r="AQ13" s="275"/>
      <c r="AR13" s="275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>
      <c r="A14" s="26">
        <v>2</v>
      </c>
      <c r="C14" s="27"/>
      <c r="D14" s="276" t="str">
        <f>"　　"&amp;IF(ISNA(VLOOKUP(A14,入力シート!$B$42:$AX$44,3,FALSE)),"",VLOOKUP(A14,入力シート!$B$42:$AX$44,3,FALSE))</f>
        <v>　　</v>
      </c>
      <c r="E14" s="276"/>
      <c r="F14" s="276"/>
      <c r="G14" s="276"/>
      <c r="H14" s="276"/>
      <c r="I14" s="276"/>
      <c r="J14" s="276"/>
      <c r="K14" s="276"/>
      <c r="L14" s="277"/>
      <c r="M14" s="268"/>
      <c r="N14" s="269"/>
      <c r="O14" s="269"/>
      <c r="P14" s="270"/>
      <c r="Q14" s="278"/>
      <c r="R14" s="279"/>
      <c r="S14" s="279"/>
      <c r="T14" s="279"/>
      <c r="U14" s="279"/>
      <c r="V14" s="279"/>
      <c r="W14" s="280"/>
      <c r="X14" s="268"/>
      <c r="Y14" s="269"/>
      <c r="Z14" s="269"/>
      <c r="AA14" s="270"/>
      <c r="AB14" s="268"/>
      <c r="AC14" s="269"/>
      <c r="AD14" s="269"/>
      <c r="AE14" s="270"/>
      <c r="AF14" s="343"/>
      <c r="AG14" s="344"/>
      <c r="AH14" s="344"/>
      <c r="AI14" s="345"/>
      <c r="AJ14" s="271"/>
      <c r="AK14" s="272"/>
      <c r="AL14" s="272"/>
      <c r="AM14" s="273"/>
      <c r="AN14" s="274"/>
      <c r="AO14" s="275"/>
      <c r="AP14" s="275"/>
      <c r="AQ14" s="275"/>
      <c r="AR14" s="275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>
      <c r="A15" s="26">
        <v>2</v>
      </c>
      <c r="C15" s="27"/>
      <c r="D15" s="276" t="str">
        <f>"　　　"&amp;IF(ISNA(VLOOKUP(A15,入力シート!$B$42:$AX$44,21,FALSE)),"",VLOOKUP(A15,入力シート!$B$42:$AX$44,21,FALSE))</f>
        <v>　　　</v>
      </c>
      <c r="E15" s="276"/>
      <c r="F15" s="276"/>
      <c r="G15" s="276"/>
      <c r="H15" s="276"/>
      <c r="I15" s="276"/>
      <c r="J15" s="276"/>
      <c r="K15" s="276"/>
      <c r="L15" s="277"/>
      <c r="M15" s="268">
        <f>IF(D15="","",IF(ISNA(VLOOKUP(A15,入力シート!$B$42:$BD$44,47,FALSE)),"",VLOOKUP(A15,入力シート!$B$42:$BD$44,47,FALSE)))</f>
        <v>0</v>
      </c>
      <c r="N15" s="269"/>
      <c r="O15" s="269"/>
      <c r="P15" s="270"/>
      <c r="Q15" s="282">
        <f>IF(D15="","",IF(ISNA(VLOOKUP(A15,入力シート!$B$42:$BD$44,44,FALSE)),"",VLOOKUP(A15,入力シート!$B$42:$BD$44,44,FALSE)))</f>
        <v>0</v>
      </c>
      <c r="R15" s="283"/>
      <c r="S15" s="283"/>
      <c r="T15" s="283"/>
      <c r="U15" s="9" t="str">
        <f>IF(V15="","","×")</f>
        <v/>
      </c>
      <c r="V15" s="284" t="str">
        <f>IF(ISNA(VLOOKUP(A15,入力シート!$B$42:$BF$44,56,FALSE)),"",VLOOKUP(A15,入力シート!$B$42:$BF$44,56,FALSE))</f>
        <v/>
      </c>
      <c r="W15" s="285"/>
      <c r="X15" s="268">
        <f>IF(D15="","",IF(ISNA(VLOOKUP(A15,入力シート!$B$42:$BD$44,47,FALSE)),"",VLOOKUP(A15,入力シート!$B$42:$BD$44,47,FALSE)))</f>
        <v>0</v>
      </c>
      <c r="Y15" s="269"/>
      <c r="Z15" s="269"/>
      <c r="AA15" s="270"/>
      <c r="AB15" s="268" t="str">
        <f>IF(X15="","","0")</f>
        <v>0</v>
      </c>
      <c r="AC15" s="269"/>
      <c r="AD15" s="269"/>
      <c r="AE15" s="270"/>
      <c r="AF15" s="343"/>
      <c r="AG15" s="344"/>
      <c r="AH15" s="344"/>
      <c r="AI15" s="345"/>
      <c r="AJ15" s="271" t="str">
        <f>IF(入力シート!AY43="","",IF(ISNA(VLOOKUP(A15,入力シート!$B$42:$BF$44,50,FALSE)),"",VLOOKUP(A15,入力シート!$B$42:$BF$44,50,FALSE)))</f>
        <v/>
      </c>
      <c r="AK15" s="272"/>
      <c r="AL15" s="272"/>
      <c r="AM15" s="273"/>
      <c r="AN15" s="274">
        <f>IF(ISNA(VLOOKUP(A15,入力シート!$B$42:$BF$44,12,FALSE)),"",VLOOKUP(A15,入力シート!$B$42:$BF$44,12,FALSE))</f>
        <v>0</v>
      </c>
      <c r="AO15" s="275"/>
      <c r="AP15" s="275"/>
      <c r="AQ15" s="275"/>
      <c r="AR15" s="275"/>
      <c r="AS15" s="275">
        <f>IF(ISNA(VLOOKUP(A15,入力シート!$B$48:$AP$50,12,FALSE)),"",VLOOKUP(A15,入力シート!$B$48:$AP$50,12,FALSE))</f>
        <v>0</v>
      </c>
      <c r="AT15" s="275"/>
      <c r="AU15" s="275"/>
      <c r="AV15" s="276">
        <f>IF(ISNA(VLOOKUP(A15,入力シート!$B$48:$AP$50,22,FALSE)),"",VLOOKUP(A15,入力シート!$B$48:$AP$50,22,FALSE))</f>
        <v>0</v>
      </c>
      <c r="AW15" s="276"/>
      <c r="AX15" s="276"/>
      <c r="AY15" s="276"/>
      <c r="AZ15" s="276"/>
      <c r="BA15" s="281"/>
    </row>
    <row r="16" spans="1:54" s="26" customFormat="1" ht="13.5" customHeight="1">
      <c r="C16" s="27"/>
      <c r="D16" s="276" t="str">
        <f>"　　　"&amp;IF(ISNA(VLOOKUP(A16,入力シート!$B$42:$AX$44,21,FALSE)),"",VLOOKUP(A16,入力シート!$B$42:$AX$44,21,FALSE))</f>
        <v>　　　</v>
      </c>
      <c r="E16" s="276"/>
      <c r="F16" s="276"/>
      <c r="G16" s="276"/>
      <c r="H16" s="276"/>
      <c r="I16" s="276"/>
      <c r="J16" s="276"/>
      <c r="K16" s="276"/>
      <c r="L16" s="277"/>
      <c r="M16" s="268"/>
      <c r="N16" s="269"/>
      <c r="O16" s="269"/>
      <c r="P16" s="270"/>
      <c r="Q16" s="278"/>
      <c r="R16" s="279"/>
      <c r="S16" s="279"/>
      <c r="T16" s="279"/>
      <c r="U16" s="279"/>
      <c r="V16" s="279"/>
      <c r="W16" s="280"/>
      <c r="X16" s="268"/>
      <c r="Y16" s="269"/>
      <c r="Z16" s="269"/>
      <c r="AA16" s="270"/>
      <c r="AB16" s="268"/>
      <c r="AC16" s="269"/>
      <c r="AD16" s="269"/>
      <c r="AE16" s="270"/>
      <c r="AF16" s="343"/>
      <c r="AG16" s="344"/>
      <c r="AH16" s="344"/>
      <c r="AI16" s="345"/>
      <c r="AJ16" s="271"/>
      <c r="AK16" s="272"/>
      <c r="AL16" s="272"/>
      <c r="AM16" s="273"/>
      <c r="AN16" s="274"/>
      <c r="AO16" s="275"/>
      <c r="AP16" s="275"/>
      <c r="AQ16" s="275"/>
      <c r="AR16" s="275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>
      <c r="A17" s="26">
        <v>3</v>
      </c>
      <c r="C17" s="27"/>
      <c r="D17" s="276" t="str">
        <f>"　　"&amp;IF(ISNA(VLOOKUP(A17,入力シート!$B$42:$AX$44,3,FALSE)),"",VLOOKUP(A17,入力シート!$B$42:$AX$44,3,FALSE))</f>
        <v>　　</v>
      </c>
      <c r="E17" s="276"/>
      <c r="F17" s="276"/>
      <c r="G17" s="276"/>
      <c r="H17" s="276"/>
      <c r="I17" s="276"/>
      <c r="J17" s="276"/>
      <c r="K17" s="276"/>
      <c r="L17" s="277"/>
      <c r="M17" s="268"/>
      <c r="N17" s="269"/>
      <c r="O17" s="269"/>
      <c r="P17" s="270"/>
      <c r="Q17" s="278"/>
      <c r="R17" s="279"/>
      <c r="S17" s="279"/>
      <c r="T17" s="279"/>
      <c r="U17" s="279"/>
      <c r="V17" s="279"/>
      <c r="W17" s="280"/>
      <c r="X17" s="268"/>
      <c r="Y17" s="269"/>
      <c r="Z17" s="269"/>
      <c r="AA17" s="270"/>
      <c r="AB17" s="268"/>
      <c r="AC17" s="269"/>
      <c r="AD17" s="269"/>
      <c r="AE17" s="270"/>
      <c r="AF17" s="343"/>
      <c r="AG17" s="344"/>
      <c r="AH17" s="344"/>
      <c r="AI17" s="345"/>
      <c r="AJ17" s="271"/>
      <c r="AK17" s="272"/>
      <c r="AL17" s="272"/>
      <c r="AM17" s="273"/>
      <c r="AN17" s="274"/>
      <c r="AO17" s="275"/>
      <c r="AP17" s="275"/>
      <c r="AQ17" s="275"/>
      <c r="AR17" s="275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>
      <c r="A18" s="26">
        <v>3</v>
      </c>
      <c r="C18" s="27"/>
      <c r="D18" s="276" t="str">
        <f>"　　　"&amp;IF(ISNA(VLOOKUP(A18,入力シート!$B$42:$AX$44,21,FALSE)),"",VLOOKUP(A18,入力シート!$B$42:$AX$44,21,FALSE))</f>
        <v>　　　</v>
      </c>
      <c r="E18" s="276"/>
      <c r="F18" s="276"/>
      <c r="G18" s="276"/>
      <c r="H18" s="276"/>
      <c r="I18" s="276"/>
      <c r="J18" s="276"/>
      <c r="K18" s="276"/>
      <c r="L18" s="277"/>
      <c r="M18" s="268">
        <f>IF(D18="","",IF(ISNA(VLOOKUP(A18,入力シート!$B$42:$BD$44,47,FALSE)),"",VLOOKUP(A18,入力シート!$B$42:$BD$44,47,FALSE)))</f>
        <v>0</v>
      </c>
      <c r="N18" s="269"/>
      <c r="O18" s="269"/>
      <c r="P18" s="270"/>
      <c r="Q18" s="282">
        <f>IF(D18="","",IF(ISNA(VLOOKUP(A18,入力シート!$B$42:$BD$44,44,FALSE)),"",VLOOKUP(A18,入力シート!$B$42:$BD$44,44,FALSE)))</f>
        <v>0</v>
      </c>
      <c r="R18" s="283"/>
      <c r="S18" s="283"/>
      <c r="T18" s="283"/>
      <c r="U18" s="9" t="str">
        <f>IF(V18="","","×")</f>
        <v/>
      </c>
      <c r="V18" s="284" t="str">
        <f>IF(ISNA(VLOOKUP(A18,入力シート!$B$42:$BF$44,56,FALSE)),"",VLOOKUP(A18,入力シート!$B$42:$BF$44,56,FALSE))</f>
        <v/>
      </c>
      <c r="W18" s="285"/>
      <c r="X18" s="268">
        <f>IF(D18="","",IF(ISNA(VLOOKUP(A18,入力シート!$B$42:$BD$44,47,FALSE)),"",VLOOKUP(A18,入力シート!$B$42:$BD$44,47,FALSE)))</f>
        <v>0</v>
      </c>
      <c r="Y18" s="269"/>
      <c r="Z18" s="269"/>
      <c r="AA18" s="270"/>
      <c r="AB18" s="268" t="str">
        <f>IF(X18="","","0")</f>
        <v>0</v>
      </c>
      <c r="AC18" s="269"/>
      <c r="AD18" s="269"/>
      <c r="AE18" s="270"/>
      <c r="AF18" s="343"/>
      <c r="AG18" s="344"/>
      <c r="AH18" s="344"/>
      <c r="AI18" s="345"/>
      <c r="AJ18" s="271" t="str">
        <f>IF(入力シート!AY44="","",IF(ISNA(VLOOKUP(A18,入力シート!$B$42:$BF$44,50,FALSE)),"",VLOOKUP(A18,入力シート!$B$42:$BF$44,50,FALSE)))</f>
        <v/>
      </c>
      <c r="AK18" s="272"/>
      <c r="AL18" s="272"/>
      <c r="AM18" s="273"/>
      <c r="AN18" s="274">
        <f>IF(ISNA(VLOOKUP(A18,入力シート!$B$42:$BF$44,12,FALSE)),"",VLOOKUP(A18,入力シート!$B$42:$BF$44,12,FALSE))</f>
        <v>0</v>
      </c>
      <c r="AO18" s="275"/>
      <c r="AP18" s="275"/>
      <c r="AQ18" s="275"/>
      <c r="AR18" s="275"/>
      <c r="AS18" s="275">
        <f>IF(ISNA(VLOOKUP(A18,入力シート!$B$48:$AP$50,12,FALSE)),"",VLOOKUP(A18,入力シート!$B$48:$AP$50,12,FALSE))</f>
        <v>0</v>
      </c>
      <c r="AT18" s="275"/>
      <c r="AU18" s="275"/>
      <c r="AV18" s="276">
        <f>IF(ISNA(VLOOKUP(A18,入力シート!$B$48:$AP$50,22,FALSE)),"",VLOOKUP(A18,入力シート!$B$48:$AP$50,22,FALSE))</f>
        <v>0</v>
      </c>
      <c r="AW18" s="276"/>
      <c r="AX18" s="276"/>
      <c r="AY18" s="276"/>
      <c r="AZ18" s="276"/>
      <c r="BA18" s="281"/>
    </row>
    <row r="19" spans="1:54" s="26" customFormat="1" ht="13.5" customHeight="1">
      <c r="C19" s="27"/>
      <c r="D19" s="276" t="s">
        <v>191</v>
      </c>
      <c r="E19" s="276"/>
      <c r="F19" s="276"/>
      <c r="G19" s="276"/>
      <c r="H19" s="276"/>
      <c r="I19" s="276"/>
      <c r="J19" s="276"/>
      <c r="K19" s="276"/>
      <c r="L19" s="277"/>
      <c r="M19" s="268"/>
      <c r="N19" s="269"/>
      <c r="O19" s="269"/>
      <c r="P19" s="270"/>
      <c r="Q19" s="300"/>
      <c r="R19" s="301"/>
      <c r="S19" s="301"/>
      <c r="T19" s="301"/>
      <c r="U19" s="301"/>
      <c r="V19" s="301"/>
      <c r="W19" s="302"/>
      <c r="X19" s="268"/>
      <c r="Y19" s="269"/>
      <c r="Z19" s="269"/>
      <c r="AA19" s="270"/>
      <c r="AB19" s="303"/>
      <c r="AC19" s="304"/>
      <c r="AD19" s="304"/>
      <c r="AE19" s="305"/>
      <c r="AF19" s="343"/>
      <c r="AG19" s="344"/>
      <c r="AH19" s="344"/>
      <c r="AI19" s="345"/>
      <c r="AJ19" s="271"/>
      <c r="AK19" s="272"/>
      <c r="AL19" s="272"/>
      <c r="AM19" s="273"/>
      <c r="AN19" s="274"/>
      <c r="AO19" s="275"/>
      <c r="AP19" s="275"/>
      <c r="AQ19" s="275"/>
      <c r="AR19" s="275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>
      <c r="A20" s="26">
        <v>4</v>
      </c>
      <c r="C20" s="27"/>
      <c r="D20" s="276" t="str">
        <f>"　　"&amp;IF(ISNA(VLOOKUP(A20,入力シート!$B$55:$AM$57,3,FALSE)),"",VLOOKUP(A20,入力シート!$B$55:$AM$57,3,FALSE))</f>
        <v>　　</v>
      </c>
      <c r="E20" s="276"/>
      <c r="F20" s="276"/>
      <c r="G20" s="276"/>
      <c r="H20" s="276"/>
      <c r="I20" s="276"/>
      <c r="J20" s="276"/>
      <c r="K20" s="276"/>
      <c r="L20" s="277"/>
      <c r="M20" s="268"/>
      <c r="N20" s="269"/>
      <c r="O20" s="269"/>
      <c r="P20" s="270"/>
      <c r="Q20" s="282" t="str">
        <f>IF(D20="","",IF(ISNA(VLOOKUP(A20,入力シート!$B$42:$BD$44,44,FALSE)),"",VLOOKUP(A20,入力シート!$B$42:$BD$44,44,FALSE)))</f>
        <v/>
      </c>
      <c r="R20" s="283"/>
      <c r="S20" s="283"/>
      <c r="T20" s="283"/>
      <c r="U20" s="9" t="str">
        <f>IF(V20="","","×")</f>
        <v/>
      </c>
      <c r="V20" s="284" t="str">
        <f>IF(ISNA(VLOOKUP(A20,入力シート!$B$41:$BF$44,56,FALSE)),"",VLOOKUP(A20,入力シート!$B$41:$BF$44,56,FALSE))</f>
        <v/>
      </c>
      <c r="W20" s="285"/>
      <c r="X20" s="268" t="str">
        <f>IF(D20="","",IF(ISNA(VLOOKUP(A20,入力シート!$B$42:$BD$44,47,FALSE)),"",VLOOKUP(A20,入力シート!$B$42:$BD$44,47,FALSE)))</f>
        <v/>
      </c>
      <c r="Y20" s="269"/>
      <c r="Z20" s="269"/>
      <c r="AA20" s="270"/>
      <c r="AB20" s="268" t="str">
        <f>IF(X20="","","0")</f>
        <v/>
      </c>
      <c r="AC20" s="269"/>
      <c r="AD20" s="269"/>
      <c r="AE20" s="270"/>
      <c r="AF20" s="343"/>
      <c r="AG20" s="344"/>
      <c r="AH20" s="344"/>
      <c r="AI20" s="345"/>
      <c r="AJ20" s="271"/>
      <c r="AK20" s="272"/>
      <c r="AL20" s="272"/>
      <c r="AM20" s="273"/>
      <c r="AN20" s="274"/>
      <c r="AO20" s="275"/>
      <c r="AP20" s="275"/>
      <c r="AQ20" s="275"/>
      <c r="AR20" s="275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>
      <c r="A21" s="26">
        <v>4</v>
      </c>
      <c r="C21" s="27"/>
      <c r="D21" s="276" t="str">
        <f>"　　　"&amp;IF(ISNA(VLOOKUP(A21,入力シート!$B$55:$AM$57,19,FALSE)),"",VLOOKUP(A21,入力シート!$B$55:$AM$57,19,FALSE))</f>
        <v>　　　</v>
      </c>
      <c r="E21" s="276"/>
      <c r="F21" s="276"/>
      <c r="G21" s="276"/>
      <c r="H21" s="276"/>
      <c r="I21" s="276"/>
      <c r="J21" s="276"/>
      <c r="K21" s="276"/>
      <c r="L21" s="277"/>
      <c r="M21" s="268">
        <f>IF(D21="","",IF(ISNA(VLOOKUP(A21,入力シート!$B$55:$AM$57,27,FALSE)),"",VLOOKUP(A21,入力シート!$B$55:$AM$57,27,FALSE)))</f>
        <v>0</v>
      </c>
      <c r="N21" s="269"/>
      <c r="O21" s="269"/>
      <c r="P21" s="270"/>
      <c r="Q21" s="282">
        <f>IF(D21="","",IF(ISNA(VLOOKUP(A21,入力シート!$B$55:$AM$57,27,FALSE)),"",VLOOKUP(A21,入力シート!$B$55:$AM$57,27,FALSE)))</f>
        <v>0</v>
      </c>
      <c r="R21" s="283"/>
      <c r="S21" s="283"/>
      <c r="T21" s="283"/>
      <c r="U21" s="9" t="str">
        <f>IF(V21="","","×")</f>
        <v/>
      </c>
      <c r="V21" s="284" t="str">
        <f>IF(Q21=0,"","1名")</f>
        <v/>
      </c>
      <c r="W21" s="285"/>
      <c r="X21" s="268">
        <f>IF(D21="","",IF(ISNA(VLOOKUP(A21,入力シート!$B$55:$AM$57,31,FALSE)),"",VLOOKUP(A21,入力シート!$B$55:$AM$57,31,FALSE)))</f>
        <v>0</v>
      </c>
      <c r="Y21" s="269"/>
      <c r="Z21" s="269"/>
      <c r="AA21" s="270"/>
      <c r="AB21" s="268">
        <f>IF(D21="","",IF(ISNA(VLOOKUP(A21,入力シート!$B$55:$AM$57,35,FALSE)),"",VLOOKUP(A21,入力シート!$B$55:$AM$57,35,FALSE)))</f>
        <v>0</v>
      </c>
      <c r="AC21" s="269"/>
      <c r="AD21" s="269"/>
      <c r="AE21" s="270"/>
      <c r="AF21" s="343"/>
      <c r="AG21" s="344"/>
      <c r="AH21" s="344"/>
      <c r="AI21" s="345"/>
      <c r="AJ21" s="271" t="str">
        <f>IF(入力シート!Q55="","",IF(ISNA(VLOOKUP(A21,入力シート!$B$55:$AM$57,16,FALSE)),"",VLOOKUP(A21,入力シート!$B$55:$AM$57,16,FALSE)))</f>
        <v/>
      </c>
      <c r="AK21" s="272"/>
      <c r="AL21" s="272"/>
      <c r="AM21" s="273"/>
      <c r="AN21" s="318" t="str">
        <f>IF(M21=0,"","別添「広報活動実績報告書のとおり」")</f>
        <v/>
      </c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81"/>
    </row>
    <row r="22" spans="1:54" s="26" customFormat="1" ht="13.5" customHeight="1">
      <c r="A22" s="26">
        <v>5</v>
      </c>
      <c r="C22" s="27"/>
      <c r="D22" s="276" t="str">
        <f>"　　　"&amp;IF(ISNA(VLOOKUP(A22,入力シート!$B$55:$AM$57,19,FALSE)),"",VLOOKUP(A22,入力シート!$B$55:$AM$57,19,FALSE))</f>
        <v>　　　</v>
      </c>
      <c r="E22" s="276"/>
      <c r="F22" s="276"/>
      <c r="G22" s="276"/>
      <c r="H22" s="276"/>
      <c r="I22" s="276"/>
      <c r="J22" s="276"/>
      <c r="K22" s="276"/>
      <c r="L22" s="277"/>
      <c r="M22" s="268">
        <f>IF(D22="","",IF(ISNA(VLOOKUP(A22,入力シート!$B$55:$AM$57,27,FALSE)),"",VLOOKUP(A22,入力シート!$B$55:$AM$57,27,FALSE)))</f>
        <v>0</v>
      </c>
      <c r="N22" s="269"/>
      <c r="O22" s="269"/>
      <c r="P22" s="270"/>
      <c r="Q22" s="282">
        <f>IF(D22="","",IF(ISNA(VLOOKUP(A22,入力シート!$B$55:$AM$57,27,FALSE)),"",VLOOKUP(A22,入力シート!$B$55:$AM$57,27,FALSE)))</f>
        <v>0</v>
      </c>
      <c r="R22" s="283"/>
      <c r="S22" s="283"/>
      <c r="T22" s="283"/>
      <c r="U22" s="9" t="str">
        <f>IF(V22="","","×")</f>
        <v/>
      </c>
      <c r="V22" s="284" t="str">
        <f t="shared" ref="V22:V23" si="0">IF(Q22=0,"","1名")</f>
        <v/>
      </c>
      <c r="W22" s="285"/>
      <c r="X22" s="268">
        <f>IF(D22="","",IF(ISNA(VLOOKUP(A22,入力シート!$B$55:$AM$57,31,FALSE)),"",VLOOKUP(A22,入力シート!$B$55:$AM$57,31,FALSE)))</f>
        <v>0</v>
      </c>
      <c r="Y22" s="269"/>
      <c r="Z22" s="269"/>
      <c r="AA22" s="270"/>
      <c r="AB22" s="268">
        <f>IF(D22="","",IF(ISNA(VLOOKUP(A22,入力シート!$B$55:$AM$57,35,FALSE)),"",VLOOKUP(A22,入力シート!$B$55:$AM$57,35,FALSE)))</f>
        <v>0</v>
      </c>
      <c r="AC22" s="269"/>
      <c r="AD22" s="269"/>
      <c r="AE22" s="270"/>
      <c r="AF22" s="343"/>
      <c r="AG22" s="344"/>
      <c r="AH22" s="344"/>
      <c r="AI22" s="345"/>
      <c r="AJ22" s="271" t="str">
        <f>IF(入力シート!Q56="","",IF(ISNA(VLOOKUP(A22,入力シート!$B$55:$AM$57,16,FALSE)),"",VLOOKUP(A22,入力シート!$B$55:$AM$57,16,FALSE)))</f>
        <v/>
      </c>
      <c r="AK22" s="272"/>
      <c r="AL22" s="272"/>
      <c r="AM22" s="273"/>
      <c r="AN22" s="318" t="str">
        <f t="shared" ref="AN22:AN23" si="1">IF(M22=0,"","別添「広報活動実績報告書のとおり」")</f>
        <v/>
      </c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81"/>
    </row>
    <row r="23" spans="1:54" s="26" customFormat="1" ht="13.5" customHeight="1">
      <c r="A23" s="26">
        <v>6</v>
      </c>
      <c r="C23" s="27"/>
      <c r="D23" s="276" t="str">
        <f>"　　　"&amp;IF(ISNA(VLOOKUP(A23,入力シート!$B$55:$AM$57,19,FALSE)),"",VLOOKUP(A23,入力シート!$B$55:$AM$57,19,FALSE))</f>
        <v>　　　</v>
      </c>
      <c r="E23" s="276"/>
      <c r="F23" s="276"/>
      <c r="G23" s="276"/>
      <c r="H23" s="276"/>
      <c r="I23" s="276"/>
      <c r="J23" s="276"/>
      <c r="K23" s="276"/>
      <c r="L23" s="277"/>
      <c r="M23" s="268">
        <f>IF(D23="","",IF(ISNA(VLOOKUP(A23,入力シート!$B$55:$AM$57,27,FALSE)),"",VLOOKUP(A23,入力シート!$B$55:$AM$57,27,FALSE)))</f>
        <v>0</v>
      </c>
      <c r="N23" s="269"/>
      <c r="O23" s="269"/>
      <c r="P23" s="270"/>
      <c r="Q23" s="282">
        <f>IF(D23="","",IF(ISNA(VLOOKUP(A23,入力シート!$B$55:$AM$57,27,FALSE)),"",VLOOKUP(A23,入力シート!$B$55:$AM$57,27,FALSE)))</f>
        <v>0</v>
      </c>
      <c r="R23" s="283"/>
      <c r="S23" s="283"/>
      <c r="T23" s="283"/>
      <c r="U23" s="9" t="str">
        <f>IF(V23="","","×")</f>
        <v/>
      </c>
      <c r="V23" s="284" t="str">
        <f t="shared" si="0"/>
        <v/>
      </c>
      <c r="W23" s="285"/>
      <c r="X23" s="268">
        <f>IF(D23="","",IF(ISNA(VLOOKUP(A23,入力シート!$B$55:$AM$57,31,FALSE)),"",VLOOKUP(A23,入力シート!$B$55:$AM$57,31,FALSE)))</f>
        <v>0</v>
      </c>
      <c r="Y23" s="269"/>
      <c r="Z23" s="269"/>
      <c r="AA23" s="270"/>
      <c r="AB23" s="268">
        <f>IF(D23="","",IF(ISNA(VLOOKUP(A23,入力シート!$B$55:$AM$57,35,FALSE)),"",VLOOKUP(A23,入力シート!$B$55:$AM$57,35,FALSE)))</f>
        <v>0</v>
      </c>
      <c r="AC23" s="269"/>
      <c r="AD23" s="269"/>
      <c r="AE23" s="270"/>
      <c r="AF23" s="343"/>
      <c r="AG23" s="344"/>
      <c r="AH23" s="344"/>
      <c r="AI23" s="345"/>
      <c r="AJ23" s="271" t="str">
        <f>IF(入力シート!Q57="","",IF(ISNA(VLOOKUP(A23,入力シート!$B$55:$AM$57,16,FALSE)),"",VLOOKUP(A23,入力シート!$B$55:$AM$57,16,FALSE)))</f>
        <v/>
      </c>
      <c r="AK23" s="272"/>
      <c r="AL23" s="272"/>
      <c r="AM23" s="273"/>
      <c r="AN23" s="318" t="str">
        <f t="shared" si="1"/>
        <v/>
      </c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81"/>
    </row>
    <row r="24" spans="1:54" s="26" customFormat="1" ht="13.5" customHeight="1" thickBot="1">
      <c r="A24" s="26">
        <v>7</v>
      </c>
      <c r="C24" s="27"/>
      <c r="D24" s="276"/>
      <c r="E24" s="276"/>
      <c r="F24" s="276"/>
      <c r="G24" s="276"/>
      <c r="H24" s="276"/>
      <c r="I24" s="276"/>
      <c r="J24" s="276"/>
      <c r="K24" s="276"/>
      <c r="L24" s="277"/>
      <c r="M24" s="268"/>
      <c r="N24" s="269"/>
      <c r="O24" s="269"/>
      <c r="P24" s="270"/>
      <c r="Q24" s="300"/>
      <c r="R24" s="301"/>
      <c r="S24" s="301"/>
      <c r="T24" s="301"/>
      <c r="U24" s="301"/>
      <c r="V24" s="301"/>
      <c r="W24" s="302"/>
      <c r="X24" s="268"/>
      <c r="Y24" s="269"/>
      <c r="Z24" s="269"/>
      <c r="AA24" s="270"/>
      <c r="AB24" s="303"/>
      <c r="AC24" s="304"/>
      <c r="AD24" s="304"/>
      <c r="AE24" s="305"/>
      <c r="AF24" s="346"/>
      <c r="AG24" s="347"/>
      <c r="AH24" s="347"/>
      <c r="AI24" s="348"/>
      <c r="AJ24" s="303"/>
      <c r="AK24" s="304"/>
      <c r="AL24" s="304"/>
      <c r="AM24" s="305"/>
      <c r="AN24" s="349"/>
      <c r="AO24" s="350"/>
      <c r="AP24" s="350"/>
      <c r="AQ24" s="319"/>
      <c r="AR24" s="319"/>
      <c r="AS24" s="319"/>
      <c r="AT24" s="319"/>
      <c r="AU24" s="350"/>
      <c r="AV24" s="350"/>
      <c r="AW24" s="350"/>
      <c r="AX24" s="319"/>
      <c r="AY24" s="319"/>
      <c r="AZ24" s="319"/>
      <c r="BA24" s="320"/>
    </row>
    <row r="25" spans="1:54" s="26" customFormat="1" ht="13.5" customHeight="1">
      <c r="C25" s="321" t="s">
        <v>192</v>
      </c>
      <c r="D25" s="322"/>
      <c r="E25" s="322"/>
      <c r="F25" s="322"/>
      <c r="G25" s="322"/>
      <c r="H25" s="322"/>
      <c r="I25" s="322"/>
      <c r="J25" s="322"/>
      <c r="K25" s="322"/>
      <c r="L25" s="323"/>
      <c r="M25" s="324">
        <f>SUM(M8:P24)</f>
        <v>0</v>
      </c>
      <c r="N25" s="325"/>
      <c r="O25" s="325"/>
      <c r="P25" s="326"/>
      <c r="Q25" s="327"/>
      <c r="R25" s="328"/>
      <c r="S25" s="328"/>
      <c r="T25" s="328"/>
      <c r="U25" s="328"/>
      <c r="V25" s="328"/>
      <c r="W25" s="329"/>
      <c r="X25" s="330">
        <f>SUM(X8:AA24)</f>
        <v>0</v>
      </c>
      <c r="Y25" s="331"/>
      <c r="Z25" s="331"/>
      <c r="AA25" s="332"/>
      <c r="AB25" s="333">
        <f>SUM(AB8:AE24)</f>
        <v>0</v>
      </c>
      <c r="AC25" s="334"/>
      <c r="AD25" s="334"/>
      <c r="AE25" s="335"/>
      <c r="AF25" s="333">
        <f>入力シート!T12</f>
        <v>0</v>
      </c>
      <c r="AG25" s="334"/>
      <c r="AH25" s="334"/>
      <c r="AI25" s="335"/>
      <c r="AJ25" s="336"/>
      <c r="AK25" s="337"/>
      <c r="AL25" s="337"/>
      <c r="AM25" s="338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>
      <c r="B27" s="10" t="s">
        <v>193</v>
      </c>
    </row>
    <row r="28" spans="1:54" s="11" customFormat="1" ht="4.5" customHeight="1">
      <c r="B28" s="10"/>
    </row>
    <row r="29" spans="1:54" ht="15" customHeight="1">
      <c r="C29" s="339" t="s">
        <v>194</v>
      </c>
      <c r="D29" s="206"/>
      <c r="E29" s="206"/>
      <c r="F29" s="206"/>
      <c r="G29" s="206"/>
      <c r="H29" s="206"/>
      <c r="I29" s="206"/>
      <c r="J29" s="206"/>
      <c r="K29" s="206"/>
      <c r="L29" s="207"/>
      <c r="M29" s="85" t="s">
        <v>195</v>
      </c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85" t="s">
        <v>196</v>
      </c>
      <c r="Y29" s="83"/>
      <c r="Z29" s="83"/>
      <c r="AA29" s="83"/>
      <c r="AB29" s="83"/>
      <c r="AC29" s="83"/>
      <c r="AD29" s="83"/>
      <c r="AE29" s="83"/>
      <c r="AF29" s="83"/>
      <c r="AG29" s="83"/>
      <c r="AH29" s="84"/>
      <c r="AI29" s="85" t="s">
        <v>181</v>
      </c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6"/>
      <c r="BB29" s="26"/>
    </row>
    <row r="30" spans="1:54" ht="15" customHeight="1">
      <c r="C30" s="351">
        <v>45748</v>
      </c>
      <c r="D30" s="352"/>
      <c r="E30" s="352"/>
      <c r="F30" s="352"/>
      <c r="G30" s="352"/>
      <c r="H30" s="353" t="s">
        <v>197</v>
      </c>
      <c r="I30" s="353"/>
      <c r="J30" s="353"/>
      <c r="K30" s="353"/>
      <c r="L30" s="354"/>
      <c r="M30" s="355" t="s">
        <v>52</v>
      </c>
      <c r="N30" s="353"/>
      <c r="O30" s="353"/>
      <c r="P30" s="34">
        <f>入力シート!C37</f>
        <v>0</v>
      </c>
      <c r="Q30" s="35" t="s">
        <v>198</v>
      </c>
      <c r="R30" s="35"/>
      <c r="S30" s="35"/>
      <c r="T30" s="26"/>
      <c r="U30" s="35"/>
      <c r="V30" s="35"/>
      <c r="W30" s="36"/>
      <c r="X30" s="355" t="s">
        <v>52</v>
      </c>
      <c r="Y30" s="353"/>
      <c r="Z30" s="353"/>
      <c r="AA30" s="34">
        <f>入力シート!N37</f>
        <v>0</v>
      </c>
      <c r="AB30" s="35" t="s">
        <v>199</v>
      </c>
      <c r="AC30" s="35"/>
      <c r="AD30" s="35"/>
      <c r="AE30" s="26"/>
      <c r="AF30" s="35"/>
      <c r="AG30" s="35"/>
      <c r="AH30" s="36"/>
      <c r="AI30" s="356" t="s">
        <v>200</v>
      </c>
      <c r="AJ30" s="357"/>
      <c r="AK30" s="357"/>
      <c r="AL30" s="357"/>
      <c r="AM30" s="357"/>
      <c r="AN30" s="357"/>
      <c r="AO30" s="357"/>
      <c r="AP30" s="353" t="s">
        <v>52</v>
      </c>
      <c r="AQ30" s="353"/>
      <c r="AR30" s="353"/>
      <c r="AS30" s="358">
        <f>入力シート!AF34</f>
        <v>0</v>
      </c>
      <c r="AT30" s="358"/>
      <c r="AU30" s="358"/>
      <c r="AV30" s="26" t="s">
        <v>53</v>
      </c>
      <c r="AW30" s="26"/>
      <c r="AX30" s="26"/>
      <c r="AY30" s="26"/>
      <c r="AZ30" s="26"/>
      <c r="BA30" s="37"/>
      <c r="BB30" s="26"/>
    </row>
    <row r="31" spans="1:54" ht="15" customHeight="1">
      <c r="C31" s="38"/>
      <c r="D31" s="359">
        <f>入力シート!F4</f>
        <v>0</v>
      </c>
      <c r="E31" s="359"/>
      <c r="F31" s="359"/>
      <c r="G31" s="359"/>
      <c r="H31" s="359"/>
      <c r="I31" s="360" t="s">
        <v>201</v>
      </c>
      <c r="J31" s="360"/>
      <c r="K31" s="360"/>
      <c r="L31" s="361"/>
      <c r="M31" s="104" t="s">
        <v>202</v>
      </c>
      <c r="N31" s="75"/>
      <c r="O31" s="75"/>
      <c r="P31" s="39">
        <f>入力シート!X30</f>
        <v>0</v>
      </c>
      <c r="Q31" s="40" t="s">
        <v>198</v>
      </c>
      <c r="R31" s="75" t="s">
        <v>45</v>
      </c>
      <c r="S31" s="75"/>
      <c r="T31" s="75"/>
      <c r="U31" s="39">
        <f>入力シート!X31</f>
        <v>0</v>
      </c>
      <c r="V31" s="40" t="s">
        <v>198</v>
      </c>
      <c r="W31" s="41" t="s">
        <v>203</v>
      </c>
      <c r="X31" s="104" t="s">
        <v>202</v>
      </c>
      <c r="Y31" s="75"/>
      <c r="Z31" s="75"/>
      <c r="AA31" s="39">
        <f ca="1">入力シート!AA30</f>
        <v>0</v>
      </c>
      <c r="AB31" s="40" t="s">
        <v>199</v>
      </c>
      <c r="AC31" s="75" t="s">
        <v>45</v>
      </c>
      <c r="AD31" s="75"/>
      <c r="AE31" s="75"/>
      <c r="AF31" s="39">
        <f ca="1">入力シート!AA31</f>
        <v>0</v>
      </c>
      <c r="AG31" s="40" t="s">
        <v>199</v>
      </c>
      <c r="AH31" s="41" t="s">
        <v>203</v>
      </c>
      <c r="AI31" s="362" t="s">
        <v>204</v>
      </c>
      <c r="AJ31" s="363"/>
      <c r="AK31" s="363"/>
      <c r="AL31" s="363"/>
      <c r="AM31" s="75" t="s">
        <v>54</v>
      </c>
      <c r="AN31" s="75"/>
      <c r="AO31" s="75"/>
      <c r="AP31" s="39">
        <f>入力シート!AF35</f>
        <v>0</v>
      </c>
      <c r="AQ31" s="40" t="s">
        <v>198</v>
      </c>
      <c r="AR31" s="75" t="s">
        <v>55</v>
      </c>
      <c r="AS31" s="75"/>
      <c r="AT31" s="75"/>
      <c r="AU31" s="39">
        <f>入力シート!AF36</f>
        <v>0</v>
      </c>
      <c r="AV31" s="40" t="s">
        <v>198</v>
      </c>
      <c r="AW31" s="75" t="s">
        <v>50</v>
      </c>
      <c r="AX31" s="75"/>
      <c r="AY31" s="75"/>
      <c r="AZ31" s="39">
        <f>入力シート!AF37</f>
        <v>0</v>
      </c>
      <c r="BA31" s="42" t="s">
        <v>198</v>
      </c>
      <c r="BB31" s="26"/>
    </row>
    <row r="32" spans="1:54" s="26" customFormat="1" ht="4.5" customHeight="1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>
      <c r="B33" s="10" t="s">
        <v>205</v>
      </c>
    </row>
    <row r="34" spans="2:53" s="11" customFormat="1" ht="4.5" customHeight="1">
      <c r="B34" s="10"/>
    </row>
    <row r="35" spans="2:53" ht="15" customHeight="1">
      <c r="C35" s="364" t="s">
        <v>206</v>
      </c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366"/>
      <c r="X35" s="364" t="s">
        <v>207</v>
      </c>
      <c r="Y35" s="365"/>
      <c r="Z35" s="365"/>
      <c r="AA35" s="365"/>
      <c r="AB35" s="365"/>
      <c r="AC35" s="365"/>
      <c r="AD35" s="365"/>
      <c r="AE35" s="365"/>
      <c r="AF35" s="365"/>
      <c r="AG35" s="365"/>
      <c r="AH35" s="365"/>
      <c r="AI35" s="365"/>
      <c r="AJ35" s="365"/>
      <c r="AK35" s="365"/>
      <c r="AL35" s="365"/>
      <c r="AM35" s="365"/>
      <c r="AN35" s="365"/>
      <c r="AO35" s="365"/>
      <c r="AP35" s="365"/>
      <c r="AQ35" s="365"/>
      <c r="AR35" s="366"/>
      <c r="AS35" s="364" t="s">
        <v>208</v>
      </c>
      <c r="AT35" s="365"/>
      <c r="AU35" s="365"/>
      <c r="AV35" s="365"/>
      <c r="AW35" s="365"/>
      <c r="AX35" s="365"/>
      <c r="AY35" s="365"/>
      <c r="AZ35" s="365"/>
      <c r="BA35" s="366"/>
    </row>
    <row r="36" spans="2:53" ht="15" customHeight="1">
      <c r="C36" s="367" t="s">
        <v>209</v>
      </c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9"/>
      <c r="Q36" s="368" t="s">
        <v>210</v>
      </c>
      <c r="R36" s="368"/>
      <c r="S36" s="368"/>
      <c r="T36" s="368"/>
      <c r="U36" s="368"/>
      <c r="V36" s="368"/>
      <c r="W36" s="370"/>
      <c r="X36" s="367" t="s">
        <v>209</v>
      </c>
      <c r="Y36" s="368"/>
      <c r="Z36" s="368"/>
      <c r="AA36" s="368"/>
      <c r="AB36" s="368"/>
      <c r="AC36" s="368"/>
      <c r="AD36" s="368"/>
      <c r="AE36" s="368"/>
      <c r="AF36" s="368"/>
      <c r="AG36" s="368"/>
      <c r="AH36" s="368"/>
      <c r="AI36" s="368"/>
      <c r="AJ36" s="368"/>
      <c r="AK36" s="369"/>
      <c r="AL36" s="368" t="s">
        <v>210</v>
      </c>
      <c r="AM36" s="368"/>
      <c r="AN36" s="368"/>
      <c r="AO36" s="368"/>
      <c r="AP36" s="368"/>
      <c r="AQ36" s="368"/>
      <c r="AR36" s="370"/>
      <c r="AS36" s="377"/>
      <c r="AT36" s="378"/>
      <c r="AU36" s="378"/>
      <c r="AV36" s="378"/>
      <c r="AW36" s="378"/>
      <c r="AX36" s="378"/>
      <c r="AY36" s="378"/>
      <c r="AZ36" s="378"/>
      <c r="BA36" s="379"/>
    </row>
    <row r="37" spans="2:53" ht="15" customHeight="1">
      <c r="C37" s="371" t="s">
        <v>211</v>
      </c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3"/>
      <c r="Q37" s="374">
        <f>X25</f>
        <v>0</v>
      </c>
      <c r="R37" s="375"/>
      <c r="S37" s="375"/>
      <c r="T37" s="375"/>
      <c r="U37" s="375"/>
      <c r="V37" s="375"/>
      <c r="W37" s="376"/>
      <c r="X37" s="371" t="s">
        <v>212</v>
      </c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3"/>
      <c r="AL37" s="375"/>
      <c r="AM37" s="375"/>
      <c r="AN37" s="375"/>
      <c r="AO37" s="375"/>
      <c r="AP37" s="375"/>
      <c r="AQ37" s="375"/>
      <c r="AR37" s="376"/>
      <c r="AS37" s="380"/>
      <c r="AT37" s="381"/>
      <c r="AU37" s="381"/>
      <c r="AV37" s="381"/>
      <c r="AW37" s="381"/>
      <c r="AX37" s="381"/>
      <c r="AY37" s="381"/>
      <c r="AZ37" s="381"/>
      <c r="BA37" s="382"/>
    </row>
    <row r="38" spans="2:53" ht="15" customHeight="1">
      <c r="C38" s="371" t="s">
        <v>101</v>
      </c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3"/>
      <c r="Q38" s="374">
        <f>AB25</f>
        <v>0</v>
      </c>
      <c r="R38" s="375"/>
      <c r="S38" s="375"/>
      <c r="T38" s="375"/>
      <c r="U38" s="375"/>
      <c r="V38" s="375"/>
      <c r="W38" s="376"/>
      <c r="X38" s="371" t="s">
        <v>213</v>
      </c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3"/>
      <c r="AL38" s="374"/>
      <c r="AM38" s="375"/>
      <c r="AN38" s="375"/>
      <c r="AO38" s="375"/>
      <c r="AP38" s="375"/>
      <c r="AQ38" s="375"/>
      <c r="AR38" s="376"/>
      <c r="AS38" s="380"/>
      <c r="AT38" s="381"/>
      <c r="AU38" s="381"/>
      <c r="AV38" s="381"/>
      <c r="AW38" s="381"/>
      <c r="AX38" s="381"/>
      <c r="AY38" s="381"/>
      <c r="AZ38" s="381"/>
      <c r="BA38" s="382"/>
    </row>
    <row r="39" spans="2:53" ht="15" customHeight="1">
      <c r="C39" s="371" t="s">
        <v>50</v>
      </c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3"/>
      <c r="Q39" s="374">
        <f>AF25</f>
        <v>0</v>
      </c>
      <c r="R39" s="375"/>
      <c r="S39" s="375"/>
      <c r="T39" s="375"/>
      <c r="U39" s="375"/>
      <c r="V39" s="375"/>
      <c r="W39" s="376"/>
      <c r="X39" s="371" t="s">
        <v>214</v>
      </c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3"/>
      <c r="AL39" s="375"/>
      <c r="AM39" s="375"/>
      <c r="AN39" s="375"/>
      <c r="AO39" s="375"/>
      <c r="AP39" s="375"/>
      <c r="AQ39" s="375"/>
      <c r="AR39" s="376"/>
      <c r="AS39" s="380"/>
      <c r="AT39" s="381"/>
      <c r="AU39" s="381"/>
      <c r="AV39" s="381"/>
      <c r="AW39" s="381"/>
      <c r="AX39" s="381"/>
      <c r="AY39" s="381"/>
      <c r="AZ39" s="381"/>
      <c r="BA39" s="382"/>
    </row>
    <row r="40" spans="2:53" ht="15" customHeight="1">
      <c r="C40" s="371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3"/>
      <c r="Q40" s="375"/>
      <c r="R40" s="375"/>
      <c r="S40" s="375"/>
      <c r="T40" s="375"/>
      <c r="U40" s="375"/>
      <c r="V40" s="375"/>
      <c r="W40" s="376"/>
      <c r="X40" s="371" t="s">
        <v>215</v>
      </c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3"/>
      <c r="AL40" s="374">
        <f>X25</f>
        <v>0</v>
      </c>
      <c r="AM40" s="375"/>
      <c r="AN40" s="375"/>
      <c r="AO40" s="375"/>
      <c r="AP40" s="375"/>
      <c r="AQ40" s="375"/>
      <c r="AR40" s="376"/>
      <c r="AS40" s="380"/>
      <c r="AT40" s="381"/>
      <c r="AU40" s="381"/>
      <c r="AV40" s="381"/>
      <c r="AW40" s="381"/>
      <c r="AX40" s="381"/>
      <c r="AY40" s="381"/>
      <c r="AZ40" s="381"/>
      <c r="BA40" s="382"/>
    </row>
    <row r="41" spans="2:53" ht="15" customHeight="1">
      <c r="C41" s="371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3"/>
      <c r="Q41" s="375"/>
      <c r="R41" s="375"/>
      <c r="S41" s="375"/>
      <c r="T41" s="375"/>
      <c r="U41" s="375"/>
      <c r="V41" s="375"/>
      <c r="W41" s="376"/>
      <c r="X41" s="371" t="s">
        <v>216</v>
      </c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3"/>
      <c r="AL41" s="375"/>
      <c r="AM41" s="375"/>
      <c r="AN41" s="375"/>
      <c r="AO41" s="375"/>
      <c r="AP41" s="375"/>
      <c r="AQ41" s="375"/>
      <c r="AR41" s="376"/>
      <c r="AS41" s="380"/>
      <c r="AT41" s="381"/>
      <c r="AU41" s="381"/>
      <c r="AV41" s="381"/>
      <c r="AW41" s="381"/>
      <c r="AX41" s="381"/>
      <c r="AY41" s="381"/>
      <c r="AZ41" s="381"/>
      <c r="BA41" s="382"/>
    </row>
    <row r="42" spans="2:53" ht="15" customHeight="1">
      <c r="C42" s="390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2"/>
      <c r="Q42" s="393"/>
      <c r="R42" s="393"/>
      <c r="S42" s="393"/>
      <c r="T42" s="393"/>
      <c r="U42" s="393"/>
      <c r="V42" s="393"/>
      <c r="W42" s="394"/>
      <c r="X42" s="390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2"/>
      <c r="AL42" s="393"/>
      <c r="AM42" s="393"/>
      <c r="AN42" s="393"/>
      <c r="AO42" s="393"/>
      <c r="AP42" s="393"/>
      <c r="AQ42" s="393"/>
      <c r="AR42" s="394"/>
      <c r="AS42" s="383"/>
      <c r="AT42" s="384"/>
      <c r="AU42" s="384"/>
      <c r="AV42" s="384"/>
      <c r="AW42" s="384"/>
      <c r="AX42" s="384"/>
      <c r="AY42" s="384"/>
      <c r="AZ42" s="384"/>
      <c r="BA42" s="385"/>
    </row>
    <row r="43" spans="2:53" ht="15" customHeight="1">
      <c r="C43" s="395" t="s">
        <v>217</v>
      </c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7"/>
      <c r="Q43" s="388">
        <f>SUM(Q37:W42)</f>
        <v>0</v>
      </c>
      <c r="R43" s="363"/>
      <c r="S43" s="363"/>
      <c r="T43" s="363"/>
      <c r="U43" s="363"/>
      <c r="V43" s="363"/>
      <c r="W43" s="398"/>
      <c r="X43" s="395" t="s">
        <v>218</v>
      </c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7"/>
      <c r="AL43" s="388">
        <f>SUM(AL38:AR42)</f>
        <v>0</v>
      </c>
      <c r="AM43" s="363"/>
      <c r="AN43" s="363"/>
      <c r="AO43" s="363"/>
      <c r="AP43" s="363"/>
      <c r="AQ43" s="363"/>
      <c r="AR43" s="398"/>
      <c r="AS43" s="388">
        <f>Q43-AL43</f>
        <v>0</v>
      </c>
      <c r="AT43" s="388"/>
      <c r="AU43" s="388"/>
      <c r="AV43" s="388"/>
      <c r="AW43" s="388"/>
      <c r="AX43" s="388"/>
      <c r="AY43" s="388"/>
      <c r="AZ43" s="388"/>
      <c r="BA43" s="389"/>
    </row>
    <row r="44" spans="2:53" s="26" customFormat="1" ht="4.5" customHeight="1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>
      <c r="B45" s="10" t="s">
        <v>219</v>
      </c>
    </row>
    <row r="46" spans="2:53" s="11" customFormat="1" ht="4.5" customHeight="1">
      <c r="B46" s="10"/>
    </row>
    <row r="47" spans="2:53" ht="15" customHeight="1">
      <c r="C47" s="82" t="s">
        <v>116</v>
      </c>
      <c r="D47" s="83"/>
      <c r="E47" s="83"/>
      <c r="F47" s="83"/>
      <c r="G47" s="83"/>
      <c r="H47" s="83"/>
      <c r="I47" s="83"/>
      <c r="J47" s="86"/>
      <c r="K47" s="87" t="str">
        <f>入力シート!K67&amp;""</f>
        <v/>
      </c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8"/>
    </row>
    <row r="48" spans="2:53" ht="15" customHeight="1" thickBot="1">
      <c r="C48" s="74" t="s">
        <v>118</v>
      </c>
      <c r="D48" s="75"/>
      <c r="E48" s="75"/>
      <c r="F48" s="75"/>
      <c r="G48" s="75"/>
      <c r="H48" s="75"/>
      <c r="I48" s="75"/>
      <c r="J48" s="76"/>
      <c r="K48" s="77" t="str">
        <f>入力シート!K68&amp;""</f>
        <v/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8"/>
    </row>
    <row r="49" spans="3:53" ht="15" customHeight="1">
      <c r="C49" s="79"/>
      <c r="D49" s="80"/>
      <c r="E49" s="80"/>
      <c r="F49" s="80"/>
      <c r="G49" s="80"/>
      <c r="H49" s="80"/>
      <c r="I49" s="80"/>
      <c r="J49" s="81"/>
      <c r="K49" s="82" t="s">
        <v>120</v>
      </c>
      <c r="L49" s="83"/>
      <c r="M49" s="83"/>
      <c r="N49" s="83"/>
      <c r="O49" s="83"/>
      <c r="P49" s="83"/>
      <c r="Q49" s="83"/>
      <c r="R49" s="84"/>
      <c r="S49" s="85" t="s">
        <v>97</v>
      </c>
      <c r="T49" s="83"/>
      <c r="U49" s="83"/>
      <c r="V49" s="83"/>
      <c r="W49" s="84"/>
      <c r="X49" s="85" t="s">
        <v>12</v>
      </c>
      <c r="Y49" s="83"/>
      <c r="Z49" s="83"/>
      <c r="AA49" s="83"/>
      <c r="AB49" s="84"/>
      <c r="AC49" s="85" t="s">
        <v>121</v>
      </c>
      <c r="AD49" s="83"/>
      <c r="AE49" s="83"/>
      <c r="AF49" s="83"/>
      <c r="AG49" s="83"/>
      <c r="AH49" s="83"/>
      <c r="AI49" s="83"/>
      <c r="AJ49" s="84"/>
      <c r="AK49" s="85" t="s">
        <v>122</v>
      </c>
      <c r="AL49" s="83"/>
      <c r="AM49" s="83"/>
      <c r="AN49" s="83"/>
      <c r="AO49" s="84"/>
      <c r="AP49" s="85" t="s">
        <v>123</v>
      </c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6"/>
    </row>
    <row r="50" spans="3:53" ht="15" customHeight="1">
      <c r="C50" s="111" t="s">
        <v>124</v>
      </c>
      <c r="D50" s="112"/>
      <c r="E50" s="112"/>
      <c r="F50" s="112"/>
      <c r="G50" s="112"/>
      <c r="H50" s="112"/>
      <c r="I50" s="112"/>
      <c r="J50" s="113"/>
      <c r="K50" s="111" t="str">
        <f>入力シート!K70&amp;""</f>
        <v/>
      </c>
      <c r="L50" s="112"/>
      <c r="M50" s="112"/>
      <c r="N50" s="112"/>
      <c r="O50" s="112"/>
      <c r="P50" s="112"/>
      <c r="Q50" s="112"/>
      <c r="R50" s="114"/>
      <c r="S50" s="115" t="str">
        <f>入力シート!S70&amp;""</f>
        <v/>
      </c>
      <c r="T50" s="112"/>
      <c r="U50" s="112"/>
      <c r="V50" s="112"/>
      <c r="W50" s="114"/>
      <c r="X50" s="115" t="str">
        <f>入力シート!X70&amp;""</f>
        <v/>
      </c>
      <c r="Y50" s="112"/>
      <c r="Z50" s="112"/>
      <c r="AA50" s="112"/>
      <c r="AB50" s="114"/>
      <c r="AC50" s="115" t="str">
        <f>入力シート!AC70&amp;""</f>
        <v/>
      </c>
      <c r="AD50" s="112"/>
      <c r="AE50" s="112"/>
      <c r="AF50" s="112"/>
      <c r="AG50" s="112"/>
      <c r="AH50" s="112"/>
      <c r="AI50" s="112"/>
      <c r="AJ50" s="114"/>
      <c r="AK50" s="115" t="str">
        <f>入力シート!AK70&amp;""</f>
        <v/>
      </c>
      <c r="AL50" s="112"/>
      <c r="AM50" s="112"/>
      <c r="AN50" s="112"/>
      <c r="AO50" s="114"/>
      <c r="AP50" s="247" t="str">
        <f>入力シート!AP70&amp;""</f>
        <v/>
      </c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387"/>
    </row>
    <row r="51" spans="3:53" ht="15" customHeight="1" thickBot="1">
      <c r="C51" s="74" t="s">
        <v>131</v>
      </c>
      <c r="D51" s="75"/>
      <c r="E51" s="75"/>
      <c r="F51" s="75"/>
      <c r="G51" s="75"/>
      <c r="H51" s="75"/>
      <c r="I51" s="75"/>
      <c r="J51" s="76"/>
      <c r="K51" s="74" t="str">
        <f>入力シート!K71&amp;""</f>
        <v/>
      </c>
      <c r="L51" s="75"/>
      <c r="M51" s="75"/>
      <c r="N51" s="75"/>
      <c r="O51" s="75"/>
      <c r="P51" s="75"/>
      <c r="Q51" s="75"/>
      <c r="R51" s="103"/>
      <c r="S51" s="104" t="str">
        <f>入力シート!S71&amp;""</f>
        <v/>
      </c>
      <c r="T51" s="75"/>
      <c r="U51" s="75"/>
      <c r="V51" s="75"/>
      <c r="W51" s="103"/>
      <c r="X51" s="104" t="str">
        <f>入力シート!X71&amp;""</f>
        <v/>
      </c>
      <c r="Y51" s="75"/>
      <c r="Z51" s="75"/>
      <c r="AA51" s="75"/>
      <c r="AB51" s="103"/>
      <c r="AC51" s="104" t="str">
        <f>入力シート!AC71&amp;""</f>
        <v/>
      </c>
      <c r="AD51" s="75"/>
      <c r="AE51" s="75"/>
      <c r="AF51" s="75"/>
      <c r="AG51" s="75"/>
      <c r="AH51" s="75"/>
      <c r="AI51" s="75"/>
      <c r="AJ51" s="103"/>
      <c r="AK51" s="104" t="str">
        <f>入力シート!AK71&amp;""</f>
        <v/>
      </c>
      <c r="AL51" s="75"/>
      <c r="AM51" s="75"/>
      <c r="AN51" s="75"/>
      <c r="AO51" s="103"/>
      <c r="AP51" s="252" t="str">
        <f>入力シート!AP71&amp;""</f>
        <v/>
      </c>
      <c r="AQ51" s="250"/>
      <c r="AR51" s="250"/>
      <c r="AS51" s="250"/>
      <c r="AT51" s="250"/>
      <c r="AU51" s="250"/>
      <c r="AV51" s="250"/>
      <c r="AW51" s="250"/>
      <c r="AX51" s="250"/>
      <c r="AY51" s="250"/>
      <c r="AZ51" s="250"/>
      <c r="BA51" s="386"/>
    </row>
  </sheetData>
  <sheetProtection sheet="1" objects="1" scenarios="1" selectLockedCells="1" selectUnlockedCells="1"/>
  <mergeCells count="237">
    <mergeCell ref="D23:L23"/>
    <mergeCell ref="M23:P23"/>
    <mergeCell ref="Q23:T23"/>
    <mergeCell ref="V23:W23"/>
    <mergeCell ref="X23:AA23"/>
    <mergeCell ref="AB23:AE23"/>
    <mergeCell ref="AJ23:AM23"/>
    <mergeCell ref="AN23:BA23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38:P38"/>
    <mergeCell ref="Q38:W38"/>
    <mergeCell ref="X38:AK38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30:G30"/>
    <mergeCell ref="H30:J30"/>
    <mergeCell ref="K30:L30"/>
    <mergeCell ref="M30:O30"/>
    <mergeCell ref="X30:Z30"/>
    <mergeCell ref="AI30:AO30"/>
    <mergeCell ref="AP30:AR30"/>
    <mergeCell ref="AS30:AU30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AX24:BA24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Q24:AT24"/>
    <mergeCell ref="AU24:AW24"/>
    <mergeCell ref="D21:L21"/>
    <mergeCell ref="M21:P21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D19:L19"/>
    <mergeCell ref="M19:P19"/>
    <mergeCell ref="Q19:W19"/>
    <mergeCell ref="X19:AA19"/>
    <mergeCell ref="AB19:AE19"/>
    <mergeCell ref="AJ19:AM19"/>
    <mergeCell ref="AN19:AR19"/>
    <mergeCell ref="D20:L20"/>
    <mergeCell ref="M20:P20"/>
    <mergeCell ref="Q20:T20"/>
    <mergeCell ref="V20:W20"/>
    <mergeCell ref="X20:AA20"/>
    <mergeCell ref="AB20:AE20"/>
    <mergeCell ref="AJ20:AM20"/>
    <mergeCell ref="AN20:AR20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Q13:W13"/>
    <mergeCell ref="X13:AA13"/>
    <mergeCell ref="AB13:AE13"/>
    <mergeCell ref="AJ13:AM13"/>
    <mergeCell ref="AN13:AR13"/>
    <mergeCell ref="D14:L14"/>
    <mergeCell ref="M14:P14"/>
    <mergeCell ref="Q14:W14"/>
    <mergeCell ref="X14:AA14"/>
    <mergeCell ref="AB14:AE14"/>
    <mergeCell ref="AJ14:AM14"/>
    <mergeCell ref="AN14:AR14"/>
    <mergeCell ref="AN11:AR11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/>
  </sheetViews>
  <sheetFormatPr defaultColWidth="2.42578125" defaultRowHeight="18.75" customHeight="1"/>
  <cols>
    <col min="1" max="16384" width="2.42578125" style="10"/>
  </cols>
  <sheetData>
    <row r="1" spans="1:35" ht="18.75" customHeight="1">
      <c r="AI1" s="23"/>
    </row>
    <row r="2" spans="1:35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>
      <c r="X3" s="17"/>
      <c r="Y3" s="17"/>
      <c r="Z3" s="399" t="s">
        <v>220</v>
      </c>
      <c r="AA3" s="399"/>
      <c r="AB3" s="399"/>
      <c r="AC3" s="399"/>
      <c r="AD3" s="399"/>
      <c r="AE3" s="399"/>
      <c r="AF3" s="399"/>
      <c r="AG3" s="399"/>
      <c r="AH3" s="399"/>
    </row>
    <row r="4" spans="1:35" ht="18.75" customHeight="1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4"/>
      <c r="C7" s="253" t="s">
        <v>221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</row>
    <row r="10" spans="1:35" ht="18.75" customHeight="1">
      <c r="A10" s="14"/>
    </row>
    <row r="11" spans="1:35" ht="18.75" customHeight="1">
      <c r="Q11" s="253" t="s">
        <v>6</v>
      </c>
      <c r="R11" s="253"/>
      <c r="S11" s="253"/>
      <c r="T11" s="253"/>
      <c r="U11" s="400">
        <f>入力シート!F5</f>
        <v>0</v>
      </c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</row>
    <row r="12" spans="1:35" ht="18.75" customHeight="1">
      <c r="A12" s="14"/>
      <c r="Q12" s="253" t="s">
        <v>222</v>
      </c>
      <c r="R12" s="253"/>
      <c r="S12" s="253"/>
      <c r="T12" s="253"/>
      <c r="U12" s="402">
        <f>入力シート!F6</f>
        <v>0</v>
      </c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</row>
    <row r="13" spans="1:35" ht="18.75" customHeight="1">
      <c r="A13" s="14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402"/>
    </row>
    <row r="14" spans="1:35" ht="18.75" customHeight="1">
      <c r="A14" s="14"/>
      <c r="Q14" s="253" t="s">
        <v>223</v>
      </c>
      <c r="R14" s="253"/>
      <c r="S14" s="253"/>
      <c r="T14" s="253"/>
      <c r="U14" s="400">
        <f>入力シート!F7</f>
        <v>0</v>
      </c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</row>
    <row r="15" spans="1:35" ht="18.75" customHeight="1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>
      <c r="C17" s="401" t="s">
        <v>224</v>
      </c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06" t="s">
        <v>225</v>
      </c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</row>
    <row r="21" spans="1:34" ht="17.25" customHeight="1"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6"/>
      <c r="Z21" s="406"/>
      <c r="AA21" s="406"/>
      <c r="AB21" s="406"/>
      <c r="AC21" s="406"/>
      <c r="AD21" s="406"/>
      <c r="AE21" s="406"/>
      <c r="AF21" s="406"/>
      <c r="AG21" s="406"/>
      <c r="AH21" s="406"/>
    </row>
    <row r="22" spans="1:34" ht="18.75" customHeight="1"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  <c r="AE22" s="406"/>
      <c r="AF22" s="406"/>
      <c r="AG22" s="406"/>
      <c r="AH22" s="406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81" t="s">
        <v>226</v>
      </c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381"/>
    </row>
    <row r="25" spans="1:34" ht="18.75" customHeight="1">
      <c r="A25" s="14"/>
    </row>
    <row r="26" spans="1:34" ht="18.75" customHeight="1">
      <c r="C26" s="264" t="s">
        <v>227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"/>
      <c r="N26" s="263" t="s">
        <v>164</v>
      </c>
      <c r="O26" s="263"/>
      <c r="P26" s="263"/>
      <c r="Q26" s="403">
        <f>別紙!X25</f>
        <v>0</v>
      </c>
      <c r="R26" s="403"/>
      <c r="S26" s="403"/>
      <c r="T26" s="403"/>
      <c r="U26" s="403"/>
      <c r="V26" s="403"/>
      <c r="W26" s="403"/>
      <c r="X26" s="403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04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57" t="s">
        <v>9</v>
      </c>
      <c r="O28" s="257"/>
      <c r="P28" s="257"/>
      <c r="Q28" s="264">
        <f>入力シート!AG4</f>
        <v>0</v>
      </c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"/>
    </row>
    <row r="29" spans="1:34" ht="18.75" customHeight="1">
      <c r="C29" s="264" t="s">
        <v>228</v>
      </c>
      <c r="D29" s="264"/>
      <c r="E29" s="264"/>
      <c r="F29" s="264"/>
      <c r="G29" s="264"/>
      <c r="H29" s="264"/>
      <c r="I29" s="264"/>
      <c r="J29" s="264"/>
      <c r="K29" s="264"/>
      <c r="L29" s="264"/>
      <c r="M29" s="2"/>
      <c r="N29" s="257" t="s">
        <v>229</v>
      </c>
      <c r="O29" s="257"/>
      <c r="P29" s="257"/>
      <c r="Q29" s="264">
        <f>入力シート!AG3</f>
        <v>0</v>
      </c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57" t="s">
        <v>9</v>
      </c>
      <c r="O31" s="257"/>
      <c r="P31" s="257"/>
      <c r="Q31" s="400">
        <f>入力シート!AG6</f>
        <v>0</v>
      </c>
      <c r="R31" s="400"/>
      <c r="S31" s="400"/>
      <c r="T31" s="400"/>
      <c r="U31" s="400"/>
      <c r="V31" s="400"/>
      <c r="W31" s="400"/>
      <c r="X31" s="400"/>
      <c r="Y31" s="400"/>
      <c r="Z31" s="400"/>
      <c r="AA31" s="400"/>
      <c r="AB31" s="400"/>
      <c r="AC31" s="400"/>
      <c r="AD31" s="400"/>
      <c r="AE31" s="400"/>
      <c r="AF31" s="400"/>
      <c r="AG31" s="400"/>
      <c r="AH31" s="2"/>
    </row>
    <row r="32" spans="1:34" ht="18.75" customHeight="1">
      <c r="C32" s="264" t="s">
        <v>230</v>
      </c>
      <c r="D32" s="264"/>
      <c r="E32" s="264"/>
      <c r="F32" s="264"/>
      <c r="G32" s="264"/>
      <c r="H32" s="264"/>
      <c r="I32" s="264"/>
      <c r="J32" s="264"/>
      <c r="K32" s="264"/>
      <c r="L32" s="264"/>
      <c r="M32" s="2"/>
      <c r="N32" s="257" t="s">
        <v>231</v>
      </c>
      <c r="O32" s="257"/>
      <c r="P32" s="257"/>
      <c r="Q32" s="400">
        <f>入力シート!AG5</f>
        <v>0</v>
      </c>
      <c r="R32" s="400"/>
      <c r="S32" s="400"/>
      <c r="T32" s="400"/>
      <c r="U32" s="400"/>
      <c r="V32" s="400"/>
      <c r="W32" s="400"/>
      <c r="X32" s="400"/>
      <c r="Y32" s="400"/>
      <c r="Z32" s="400"/>
      <c r="AA32" s="400"/>
      <c r="AB32" s="400"/>
      <c r="AC32" s="400"/>
      <c r="AD32" s="400"/>
      <c r="AE32" s="400"/>
      <c r="AF32" s="400"/>
      <c r="AG32" s="400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264" t="s">
        <v>232</v>
      </c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>
        <f>入力シート!AG7</f>
        <v>0</v>
      </c>
      <c r="S34" s="264"/>
      <c r="T34" s="264"/>
      <c r="U34" s="264"/>
      <c r="V34" s="264"/>
      <c r="W34" s="264"/>
      <c r="X34" s="264"/>
      <c r="Y34" s="264"/>
      <c r="Z34" s="264">
        <f>入力シート!AG8</f>
        <v>0</v>
      </c>
      <c r="AA34" s="264"/>
      <c r="AB34" s="264"/>
      <c r="AC34" s="264"/>
      <c r="AD34" s="264"/>
      <c r="AE34" s="264"/>
      <c r="AF34" s="264"/>
      <c r="AG34" s="264"/>
      <c r="AH34" s="264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264" t="s">
        <v>233</v>
      </c>
      <c r="D36" s="264"/>
      <c r="E36" s="264"/>
      <c r="F36" s="264"/>
      <c r="G36" s="264"/>
      <c r="H36" s="264"/>
      <c r="I36" s="264"/>
      <c r="J36" s="264"/>
      <c r="K36" s="264"/>
      <c r="L36" s="264"/>
      <c r="M36" s="2"/>
      <c r="N36" s="2"/>
      <c r="O36" s="2"/>
      <c r="P36" s="2"/>
      <c r="Q36" s="257">
        <f>入力シート!AG9</f>
        <v>0</v>
      </c>
      <c r="R36" s="257"/>
      <c r="S36" s="257"/>
      <c r="T36" s="257"/>
      <c r="U36" s="257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264" t="s">
        <v>234</v>
      </c>
      <c r="D38" s="264"/>
      <c r="E38" s="264"/>
      <c r="F38" s="264"/>
      <c r="G38" s="264"/>
      <c r="H38" s="264"/>
      <c r="I38" s="264"/>
      <c r="J38" s="264"/>
      <c r="K38" s="264"/>
      <c r="L38" s="264"/>
      <c r="M38" s="2"/>
      <c r="N38" s="2"/>
      <c r="O38" s="2"/>
      <c r="P38" s="2"/>
      <c r="Q38" s="264">
        <f>入力シート!AG10</f>
        <v>0</v>
      </c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"/>
      <c r="AC38" s="2"/>
      <c r="AD38" s="2"/>
      <c r="AE38" s="2"/>
      <c r="AF38" s="2"/>
      <c r="AG38" s="2"/>
      <c r="AH38" s="2"/>
    </row>
    <row r="39" spans="1:34" ht="18.75" customHeight="1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4"/>
      <c r="C40" s="2"/>
      <c r="D40" s="2"/>
      <c r="E40" s="2"/>
      <c r="F40" s="2"/>
      <c r="G40" s="2"/>
      <c r="H40" s="2"/>
      <c r="I40" s="2"/>
      <c r="J40" s="2"/>
      <c r="K40" s="2"/>
      <c r="L40" s="407" t="s">
        <v>235</v>
      </c>
      <c r="M40" s="407"/>
      <c r="N40" s="407"/>
      <c r="O40" s="407"/>
      <c r="P40" s="407"/>
      <c r="Q40" s="408">
        <f>入力シート!G74</f>
        <v>0</v>
      </c>
      <c r="R40" s="408"/>
      <c r="S40" s="408"/>
      <c r="T40" s="408"/>
      <c r="U40" s="408"/>
      <c r="V40" s="408"/>
      <c r="W40" s="408"/>
      <c r="X40" s="407" t="s">
        <v>139</v>
      </c>
      <c r="Y40" s="407"/>
      <c r="Z40" s="407"/>
      <c r="AA40" s="407"/>
      <c r="AB40" s="408">
        <f>入力シート!R74</f>
        <v>0</v>
      </c>
      <c r="AC40" s="408"/>
      <c r="AD40" s="408"/>
      <c r="AE40" s="408"/>
      <c r="AF40" s="408"/>
      <c r="AG40" s="408"/>
      <c r="AH40" s="408"/>
    </row>
    <row r="41" spans="1:34" ht="18.75" customHeight="1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409" t="s">
        <v>141</v>
      </c>
      <c r="N41" s="409"/>
      <c r="O41" s="409"/>
      <c r="P41" s="409"/>
      <c r="Q41" s="410">
        <f>入力シート!G75</f>
        <v>0</v>
      </c>
      <c r="R41" s="410"/>
      <c r="S41" s="410"/>
      <c r="T41" s="410"/>
      <c r="U41" s="410"/>
      <c r="V41" s="410"/>
      <c r="W41" s="410"/>
      <c r="X41" s="407" t="s">
        <v>139</v>
      </c>
      <c r="Y41" s="407"/>
      <c r="Z41" s="407"/>
      <c r="AA41" s="407"/>
      <c r="AB41" s="410">
        <f>入力シート!R75</f>
        <v>0</v>
      </c>
      <c r="AC41" s="410"/>
      <c r="AD41" s="410"/>
      <c r="AE41" s="410"/>
      <c r="AF41" s="410"/>
      <c r="AG41" s="410"/>
      <c r="AH41" s="410"/>
    </row>
    <row r="42" spans="1:34" ht="18.75" customHeight="1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4"/>
    </row>
    <row r="50" spans="1:33" ht="18.75" customHeight="1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 codeName="Sheet6">
    <pageSetUpPr fitToPage="1"/>
  </sheetPr>
  <dimension ref="A1:AQ68"/>
  <sheetViews>
    <sheetView showZeros="0" view="pageBreakPreview" zoomScaleNormal="90" zoomScaleSheetLayoutView="100" workbookViewId="0">
      <selection activeCell="AN19" sqref="AN19:AQ19"/>
    </sheetView>
  </sheetViews>
  <sheetFormatPr defaultColWidth="2.42578125" defaultRowHeight="18.75"/>
  <cols>
    <col min="1" max="1" width="3.42578125" style="10" bestFit="1" customWidth="1"/>
    <col min="2" max="15" width="2.42578125" style="10"/>
    <col min="16" max="16" width="4.28515625" style="10" customWidth="1"/>
    <col min="17" max="16384" width="2.42578125" style="10"/>
  </cols>
  <sheetData>
    <row r="1" spans="1:43">
      <c r="B1" s="253" t="s">
        <v>236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1:43">
      <c r="B2" s="253" t="s">
        <v>237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</row>
    <row r="6" spans="1:43" ht="22.5" customHeight="1">
      <c r="B6" s="401" t="s">
        <v>238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</row>
    <row r="7" spans="1:43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>
      <c r="A10" s="17" t="s">
        <v>239</v>
      </c>
      <c r="B10" s="17"/>
      <c r="C10" s="10" t="s">
        <v>240</v>
      </c>
      <c r="AJ10" s="381" t="s">
        <v>241</v>
      </c>
      <c r="AK10" s="381"/>
      <c r="AL10" s="381"/>
      <c r="AM10" s="381"/>
      <c r="AN10" s="381" t="s">
        <v>60</v>
      </c>
      <c r="AO10" s="381"/>
      <c r="AP10" s="381"/>
      <c r="AQ10" s="381"/>
    </row>
    <row r="11" spans="1:43" ht="18.75" customHeight="1">
      <c r="A11" s="10">
        <v>1</v>
      </c>
      <c r="D11" s="48" t="str">
        <f>IF(E11=0,"","①")</f>
        <v/>
      </c>
      <c r="E11" s="421">
        <f>IF(入力シート!V42="発送費","",IF(ISNA(VLOOKUP(A11,入力シート!$B$42:$BF$44,3,FALSE)),0,VLOOKUP(A11,入力シート!$B$42:$BF$44,3,FALSE)))</f>
        <v>0</v>
      </c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2"/>
      <c r="R11" s="422"/>
      <c r="S11" s="422"/>
      <c r="T11" s="423" t="str">
        <f>IF(E11="","",IF(ISNA(VLOOKUP(A11,入力シート!$B$42:$BF$44,56,FALSE)),"",VLOOKUP(A11,入力シート!$B$42:$BF$44,56,FALSE)))</f>
        <v/>
      </c>
      <c r="U11" s="423"/>
      <c r="V11" s="423"/>
      <c r="W11" s="423"/>
      <c r="X11" s="423"/>
      <c r="Y11" s="424"/>
      <c r="Z11" s="424"/>
      <c r="AA11" s="424"/>
      <c r="AB11" s="424"/>
      <c r="AC11" s="424"/>
      <c r="AD11" s="424"/>
      <c r="AE11" s="424"/>
      <c r="AF11" s="424"/>
      <c r="AG11" s="419"/>
      <c r="AH11" s="419"/>
      <c r="AI11" s="419"/>
      <c r="AJ11" s="417">
        <f>IF(入力シート!V42="発送費","",IF(ISNA(VLOOKUP(A11,入力シート!$B$42:$BF$44,41,FALSE)),"",VLOOKUP(A11,入力シート!$B$42:$BF$44,41,FALSE)))</f>
        <v>0</v>
      </c>
      <c r="AK11" s="417"/>
      <c r="AL11" s="417"/>
      <c r="AM11" s="417"/>
      <c r="AN11" s="417">
        <f>IF(入力シート!V42="発送費","",IF(ISNA(VLOOKUP(A11,入力シート!$B$42:$BF$44,35,FALSE)),"",VLOOKUP(A11,入力シート!$B$42:$BF$44,35,FALSE)))</f>
        <v>0</v>
      </c>
      <c r="AO11" s="417"/>
      <c r="AP11" s="417"/>
      <c r="AQ11" s="417"/>
    </row>
    <row r="12" spans="1:43" ht="18.75" customHeight="1">
      <c r="A12" s="10">
        <v>2</v>
      </c>
      <c r="D12" s="48" t="str">
        <f>IF(E12=0,"","②")</f>
        <v/>
      </c>
      <c r="E12" s="421">
        <f>IF(入力シート!V43="発送費","",IF(ISNA(VLOOKUP(A12,入力シート!$B$42:$BF$44,3,FALSE)),0,VLOOKUP(A12,入力シート!$B$42:$BF$44,3,FALSE)))</f>
        <v>0</v>
      </c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2"/>
      <c r="R12" s="422"/>
      <c r="S12" s="422"/>
      <c r="T12" s="423" t="str">
        <f>IF(E12="","",IF(ISNA(VLOOKUP(A12,入力シート!$B$42:$BF$44,56,FALSE)),"",VLOOKUP(A12,入力シート!$B$42:$BF$44,56,FALSE)))</f>
        <v/>
      </c>
      <c r="U12" s="423"/>
      <c r="V12" s="423"/>
      <c r="W12" s="423"/>
      <c r="X12" s="423"/>
      <c r="Y12" s="424"/>
      <c r="Z12" s="424"/>
      <c r="AA12" s="424"/>
      <c r="AB12" s="424"/>
      <c r="AC12" s="424"/>
      <c r="AD12" s="424"/>
      <c r="AE12" s="424"/>
      <c r="AF12" s="424"/>
      <c r="AG12" s="419"/>
      <c r="AH12" s="419"/>
      <c r="AI12" s="419"/>
      <c r="AJ12" s="417">
        <f>IF(入力シート!V43="発送費","",IF(ISNA(VLOOKUP(A12,入力シート!$B$42:$BF$44,41,FALSE)),"",VLOOKUP(A12,入力シート!$B$42:$BF$44,41,FALSE)))</f>
        <v>0</v>
      </c>
      <c r="AK12" s="417"/>
      <c r="AL12" s="417"/>
      <c r="AM12" s="417"/>
      <c r="AN12" s="417">
        <f>IF(入力シート!V43="発送費","",IF(ISNA(VLOOKUP(A12,入力シート!$B$42:$BF$44,35,FALSE)),"",VLOOKUP(A12,入力シート!$B$42:$BF$44,35,FALSE)))</f>
        <v>0</v>
      </c>
      <c r="AO12" s="417"/>
      <c r="AP12" s="417"/>
      <c r="AQ12" s="417"/>
    </row>
    <row r="13" spans="1:43" ht="18.75" customHeight="1">
      <c r="A13" s="10">
        <v>3</v>
      </c>
      <c r="D13" s="48" t="str">
        <f>IF(E13=0,"","③")</f>
        <v/>
      </c>
      <c r="E13" s="421">
        <f>IF(入力シート!V44="発送費","",IF(ISNA(VLOOKUP(A13,入力シート!$B$42:$BF$44,3,FALSE)),0,VLOOKUP(A13,入力シート!$B$42:$BF$44,3,FALSE)))</f>
        <v>0</v>
      </c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2"/>
      <c r="R13" s="422"/>
      <c r="S13" s="422"/>
      <c r="T13" s="423" t="str">
        <f>IF(E13="","",IF(ISNA(VLOOKUP(A13,入力シート!$B$42:$BF$44,56,FALSE)),"",VLOOKUP(A13,入力シート!$B$42:$BF$44,56,FALSE)))</f>
        <v/>
      </c>
      <c r="U13" s="423"/>
      <c r="V13" s="423"/>
      <c r="W13" s="423"/>
      <c r="X13" s="423"/>
      <c r="Y13" s="424"/>
      <c r="Z13" s="424"/>
      <c r="AA13" s="424"/>
      <c r="AB13" s="424"/>
      <c r="AC13" s="424"/>
      <c r="AD13" s="424"/>
      <c r="AE13" s="424"/>
      <c r="AF13" s="424"/>
      <c r="AG13" s="419"/>
      <c r="AH13" s="419"/>
      <c r="AI13" s="419"/>
      <c r="AJ13" s="417">
        <f>IF(入力シート!V44="発送費","",IF(ISNA(VLOOKUP(A13,入力シート!$B$42:$BF$44,41,FALSE)),"",VLOOKUP(A13,入力シート!$B$42:$BF$44,41,FALSE)))</f>
        <v>0</v>
      </c>
      <c r="AK13" s="417"/>
      <c r="AL13" s="417"/>
      <c r="AM13" s="417"/>
      <c r="AN13" s="417">
        <f>IF(入力シート!V44="発送費","",IF(ISNA(VLOOKUP(A13,入力シート!$B$42:$BF$44,35,FALSE)),"",VLOOKUP(A13,入力シート!$B$42:$BF$44,35,FALSE)))</f>
        <v>0</v>
      </c>
      <c r="AO13" s="417"/>
      <c r="AP13" s="417"/>
      <c r="AQ13" s="417"/>
    </row>
    <row r="14" spans="1:43" ht="18.75" customHeight="1">
      <c r="A14" s="10">
        <v>4</v>
      </c>
      <c r="D14" s="48" t="str">
        <f>IF(E14=0,"","④")</f>
        <v/>
      </c>
      <c r="E14" s="421">
        <f>IF(入力シート!V45="発送費","",IF(ISNA(VLOOKUP(A14,入力シート!$B$42:$BF$44,3,FALSE)),0,VLOOKUP(A14,入力シート!$B$42:$BF$44,3,FALSE)))</f>
        <v>0</v>
      </c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2"/>
      <c r="R14" s="422"/>
      <c r="S14" s="422"/>
      <c r="T14" s="423" t="str">
        <f>IF(E14="","",IF(ISNA(VLOOKUP(A14,入力シート!$B$42:$BF$44,56,FALSE)),"",VLOOKUP(A14,入力シート!$B$42:$BF$44,56,FALSE)))</f>
        <v/>
      </c>
      <c r="U14" s="423"/>
      <c r="V14" s="423"/>
      <c r="W14" s="423"/>
      <c r="X14" s="423"/>
      <c r="Y14" s="424"/>
      <c r="Z14" s="424"/>
      <c r="AA14" s="424"/>
      <c r="AB14" s="424"/>
      <c r="AC14" s="424"/>
      <c r="AD14" s="424"/>
      <c r="AE14" s="424"/>
      <c r="AF14" s="424"/>
      <c r="AG14" s="419"/>
      <c r="AH14" s="419"/>
      <c r="AI14" s="419"/>
      <c r="AJ14" s="417" t="str">
        <f>IF(入力シート!V45="発送費","",IF(ISNA(VLOOKUP(A14,入力シート!$B$42:$BF$44,41,FALSE)),"",VLOOKUP(A14,入力シート!$B$42:$BF$44,41,FALSE)))</f>
        <v/>
      </c>
      <c r="AK14" s="417"/>
      <c r="AL14" s="417"/>
      <c r="AM14" s="417"/>
      <c r="AN14" s="417" t="str">
        <f>IF(入力シート!V45="発送費","",IF(ISNA(VLOOKUP(A14,入力シート!$B$42:$BF$44,35,FALSE)),"",VLOOKUP(A14,入力シート!$B$42:$BF$44,35,FALSE)))</f>
        <v/>
      </c>
      <c r="AO14" s="417"/>
      <c r="AP14" s="417"/>
      <c r="AQ14" s="417"/>
    </row>
    <row r="15" spans="1:43" ht="18.75" customHeight="1">
      <c r="A15" s="10">
        <v>5</v>
      </c>
      <c r="D15" s="48" t="str">
        <f>IF(E15=0,"","⑤")</f>
        <v/>
      </c>
      <c r="E15" s="421">
        <f>IF(入力シート!V46="発送費","",IF(ISNA(VLOOKUP(A15,入力シート!$B$42:$BF$44,3,FALSE)),0,VLOOKUP(A15,入力シート!$B$42:$BF$44,3,FALSE)))</f>
        <v>0</v>
      </c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2"/>
      <c r="R15" s="422"/>
      <c r="S15" s="422"/>
      <c r="T15" s="423" t="str">
        <f>IF(E15="","",IF(ISNA(VLOOKUP(A15,入力シート!$B$42:$BF$44,56,FALSE)),"",VLOOKUP(A15,入力シート!$B$42:$BF$44,56,FALSE)))</f>
        <v/>
      </c>
      <c r="U15" s="423"/>
      <c r="V15" s="423"/>
      <c r="W15" s="423"/>
      <c r="X15" s="423"/>
      <c r="Y15" s="424"/>
      <c r="Z15" s="424"/>
      <c r="AA15" s="424"/>
      <c r="AB15" s="424"/>
      <c r="AC15" s="424"/>
      <c r="AD15" s="424"/>
      <c r="AE15" s="424"/>
      <c r="AF15" s="424"/>
      <c r="AG15" s="419"/>
      <c r="AH15" s="419"/>
      <c r="AI15" s="419"/>
      <c r="AJ15" s="417" t="str">
        <f>IF(入力シート!V46="発送費","",IF(ISNA(VLOOKUP(A15,入力シート!$B$42:$BF$44,41,FALSE)),"",VLOOKUP(A15,入力シート!$B$42:$BF$44,41,FALSE)))</f>
        <v/>
      </c>
      <c r="AK15" s="417"/>
      <c r="AL15" s="417"/>
      <c r="AM15" s="417"/>
      <c r="AN15" s="417" t="str">
        <f>IF(入力シート!V46="発送費","",IF(ISNA(VLOOKUP(A15,入力シート!$B$42:$BF$44,35,FALSE)),"",VLOOKUP(A15,入力シート!$B$42:$BF$44,35,FALSE)))</f>
        <v/>
      </c>
      <c r="AO15" s="417"/>
      <c r="AP15" s="417"/>
      <c r="AQ15" s="417"/>
    </row>
    <row r="16" spans="1:43" ht="18.75" customHeight="1">
      <c r="A16" s="10">
        <v>6</v>
      </c>
      <c r="D16" s="48" t="str">
        <f>IF(E16=0,"","⑥")</f>
        <v/>
      </c>
      <c r="E16" s="421">
        <f>IF(入力シート!V47="発送費","",IF(ISNA(VLOOKUP(A16,入力シート!$B$42:$BF$44,3,FALSE)),0,VLOOKUP(A16,入力シート!$B$42:$BF$44,3,FALSE)))</f>
        <v>0</v>
      </c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2"/>
      <c r="R16" s="422"/>
      <c r="S16" s="422"/>
      <c r="T16" s="423" t="str">
        <f>IF(E16="","",IF(ISNA(VLOOKUP(A16,入力シート!$B$42:$BF$44,56,FALSE)),"",VLOOKUP(A16,入力シート!$B$42:$BF$44,56,FALSE)))</f>
        <v/>
      </c>
      <c r="U16" s="423"/>
      <c r="V16" s="423"/>
      <c r="W16" s="423"/>
      <c r="X16" s="423"/>
      <c r="Y16" s="424"/>
      <c r="Z16" s="424"/>
      <c r="AA16" s="424"/>
      <c r="AB16" s="424"/>
      <c r="AC16" s="424"/>
      <c r="AD16" s="424"/>
      <c r="AE16" s="424"/>
      <c r="AF16" s="424"/>
      <c r="AG16" s="419"/>
      <c r="AH16" s="419"/>
      <c r="AI16" s="419"/>
      <c r="AJ16" s="417" t="str">
        <f>IF(入力シート!V47="発送費","",IF(ISNA(VLOOKUP(A16,入力シート!$B$42:$BF$44,41,FALSE)),"",VLOOKUP(A16,入力シート!$B$42:$BF$44,41,FALSE)))</f>
        <v/>
      </c>
      <c r="AK16" s="417"/>
      <c r="AL16" s="417"/>
      <c r="AM16" s="417"/>
      <c r="AN16" s="417" t="str">
        <f>IF(入力シート!V47="発送費","",IF(ISNA(VLOOKUP(A16,入力シート!$B$42:$BF$44,35,FALSE)),"",VLOOKUP(A16,入力シート!$B$42:$BF$44,35,FALSE)))</f>
        <v/>
      </c>
      <c r="AO16" s="417"/>
      <c r="AP16" s="417"/>
      <c r="AQ16" s="417"/>
    </row>
    <row r="17" spans="1:43" ht="18.75" customHeight="1">
      <c r="A17" s="10">
        <v>7</v>
      </c>
      <c r="D17" s="48" t="str">
        <f>IF(E17=0,"","⑦")</f>
        <v/>
      </c>
      <c r="E17" s="421">
        <f>IF(入力シート!V48="発送費","",IF(ISNA(VLOOKUP(A17,入力シート!$B$42:$BF$44,3,FALSE)),0,VLOOKUP(A17,入力シート!$B$42:$BF$44,3,FALSE)))</f>
        <v>0</v>
      </c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2"/>
      <c r="R17" s="422"/>
      <c r="S17" s="422"/>
      <c r="T17" s="423" t="str">
        <f>IF(E17="","",IF(ISNA(VLOOKUP(A17,入力シート!$B$42:$BF$44,56,FALSE)),"",VLOOKUP(A17,入力シート!$B$42:$BF$44,56,FALSE)))</f>
        <v/>
      </c>
      <c r="U17" s="423"/>
      <c r="V17" s="423"/>
      <c r="W17" s="423"/>
      <c r="X17" s="423"/>
      <c r="Y17" s="424"/>
      <c r="Z17" s="424"/>
      <c r="AA17" s="424"/>
      <c r="AB17" s="424"/>
      <c r="AC17" s="424"/>
      <c r="AD17" s="424"/>
      <c r="AE17" s="424"/>
      <c r="AF17" s="424"/>
      <c r="AG17" s="419"/>
      <c r="AH17" s="419"/>
      <c r="AI17" s="419"/>
      <c r="AJ17" s="417" t="str">
        <f>IF(入力シート!V48="発送費","",IF(ISNA(VLOOKUP(A17,入力シート!$B$42:$BF$44,41,FALSE)),"",VLOOKUP(A17,入力シート!$B$42:$BF$44,41,FALSE)))</f>
        <v/>
      </c>
      <c r="AK17" s="417"/>
      <c r="AL17" s="417"/>
      <c r="AM17" s="417"/>
      <c r="AN17" s="417" t="str">
        <f>IF(入力シート!V48="発送費","",IF(ISNA(VLOOKUP(A17,入力シート!$B$42:$BF$44,35,FALSE)),"",VLOOKUP(A17,入力シート!$B$42:$BF$44,35,FALSE)))</f>
        <v/>
      </c>
      <c r="AO17" s="417"/>
      <c r="AP17" s="417"/>
      <c r="AQ17" s="417"/>
    </row>
    <row r="18" spans="1:43" ht="18.75" customHeight="1">
      <c r="A18" s="10">
        <v>8</v>
      </c>
      <c r="D18" s="48" t="str">
        <f>IF(E18=0,"","⑧")</f>
        <v/>
      </c>
      <c r="E18" s="421">
        <f>IF(入力シート!V49="発送費","",IF(ISNA(VLOOKUP(A18,入力シート!$B$42:$BF$44,3,FALSE)),0,VLOOKUP(A18,入力シート!$B$42:$BF$44,3,FALSE)))</f>
        <v>0</v>
      </c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2"/>
      <c r="R18" s="422"/>
      <c r="S18" s="422"/>
      <c r="T18" s="423" t="str">
        <f>IF(E18="","",IF(ISNA(VLOOKUP(A18,入力シート!$B$42:$BF$44,56,FALSE)),"",VLOOKUP(A18,入力シート!$B$42:$BF$44,56,FALSE)))</f>
        <v/>
      </c>
      <c r="U18" s="423"/>
      <c r="V18" s="423"/>
      <c r="W18" s="423"/>
      <c r="X18" s="423"/>
      <c r="Y18" s="424"/>
      <c r="Z18" s="424"/>
      <c r="AA18" s="424"/>
      <c r="AB18" s="424"/>
      <c r="AC18" s="424"/>
      <c r="AD18" s="424"/>
      <c r="AE18" s="424"/>
      <c r="AF18" s="424"/>
      <c r="AG18" s="419"/>
      <c r="AH18" s="419"/>
      <c r="AI18" s="419"/>
      <c r="AJ18" s="417" t="str">
        <f>IF(入力シート!V49="発送費","",IF(ISNA(VLOOKUP(A18,入力シート!$B$42:$BF$44,41,FALSE)),"",VLOOKUP(A18,入力シート!$B$42:$BF$44,41,FALSE)))</f>
        <v/>
      </c>
      <c r="AK18" s="417"/>
      <c r="AL18" s="417"/>
      <c r="AM18" s="417"/>
      <c r="AN18" s="417" t="str">
        <f>IF(入力シート!V49="発送費","",IF(ISNA(VLOOKUP(A18,入力シート!$B$42:$BF$44,35,FALSE)),"",VLOOKUP(A18,入力シート!$B$42:$BF$44,35,FALSE)))</f>
        <v/>
      </c>
      <c r="AO18" s="417"/>
      <c r="AP18" s="417"/>
      <c r="AQ18" s="417"/>
    </row>
    <row r="19" spans="1:43" ht="18.75" customHeight="1">
      <c r="A19" s="10">
        <v>9</v>
      </c>
      <c r="D19" s="48" t="str">
        <f>IF(E19=0,"","⑨")</f>
        <v/>
      </c>
      <c r="E19" s="421">
        <f>IF(入力シート!V50="発送費","",IF(ISNA(VLOOKUP(A19,入力シート!$B$42:$BF$44,3,FALSE)),0,VLOOKUP(A19,入力シート!$B$42:$BF$44,3,FALSE)))</f>
        <v>0</v>
      </c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2"/>
      <c r="R19" s="422"/>
      <c r="S19" s="422"/>
      <c r="T19" s="423" t="str">
        <f>IF(E19="","",IF(ISNA(VLOOKUP(A19,入力シート!$B$42:$BF$44,56,FALSE)),"",VLOOKUP(A19,入力シート!$B$42:$BF$44,56,FALSE)))</f>
        <v/>
      </c>
      <c r="U19" s="423"/>
      <c r="V19" s="423"/>
      <c r="W19" s="423"/>
      <c r="X19" s="423"/>
      <c r="Y19" s="424"/>
      <c r="Z19" s="424"/>
      <c r="AA19" s="424"/>
      <c r="AB19" s="424"/>
      <c r="AC19" s="424"/>
      <c r="AD19" s="424"/>
      <c r="AE19" s="424"/>
      <c r="AF19" s="424"/>
      <c r="AG19" s="419"/>
      <c r="AH19" s="419"/>
      <c r="AI19" s="419"/>
      <c r="AJ19" s="417" t="str">
        <f>IF(入力シート!V50="発送費","",IF(ISNA(VLOOKUP(A19,入力シート!$B$42:$BF$44,41,FALSE)),"",VLOOKUP(A19,入力シート!$B$42:$BF$44,41,FALSE)))</f>
        <v/>
      </c>
      <c r="AK19" s="417"/>
      <c r="AL19" s="417"/>
      <c r="AM19" s="417"/>
      <c r="AN19" s="417" t="str">
        <f>IF(入力シート!V50="発送費","",IF(ISNA(VLOOKUP(A19,入力シート!$B$42:$BF$44,35,FALSE)),"",VLOOKUP(A19,入力シート!$B$42:$BF$44,35,FALSE)))</f>
        <v/>
      </c>
      <c r="AO19" s="417"/>
      <c r="AP19" s="417"/>
      <c r="AQ19" s="417"/>
    </row>
    <row r="20" spans="1:43" ht="18.75" customHeight="1">
      <c r="A20" s="10">
        <v>10</v>
      </c>
      <c r="D20" s="48" t="str">
        <f>IF(E20=0,"","⑩")</f>
        <v/>
      </c>
      <c r="E20" s="421">
        <f>IF(入力シート!V51="発送費","",IF(ISNA(VLOOKUP(A20,入力シート!$B$42:$BF$44,3,FALSE)),0,VLOOKUP(A20,入力シート!$B$42:$BF$44,3,FALSE)))</f>
        <v>0</v>
      </c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2"/>
      <c r="R20" s="422"/>
      <c r="S20" s="422"/>
      <c r="T20" s="423" t="str">
        <f>IF(E20="","",IF(ISNA(VLOOKUP(A20,入力シート!$B$42:$BF$44,56,FALSE)),"",VLOOKUP(A20,入力シート!$B$42:$BF$44,56,FALSE)))</f>
        <v/>
      </c>
      <c r="U20" s="423"/>
      <c r="V20" s="423"/>
      <c r="W20" s="423"/>
      <c r="X20" s="423"/>
      <c r="Y20" s="424"/>
      <c r="Z20" s="424"/>
      <c r="AA20" s="424"/>
      <c r="AB20" s="424"/>
      <c r="AC20" s="424"/>
      <c r="AD20" s="424"/>
      <c r="AE20" s="424"/>
      <c r="AF20" s="424"/>
      <c r="AG20" s="419"/>
      <c r="AH20" s="419"/>
      <c r="AI20" s="419"/>
      <c r="AJ20" s="417" t="str">
        <f>IF(入力シート!V51="発送費","",IF(ISNA(VLOOKUP(A20,入力シート!$B$42:$BF$44,41,FALSE)),"",VLOOKUP(A20,入力シート!$B$42:$BF$44,41,FALSE)))</f>
        <v/>
      </c>
      <c r="AK20" s="417"/>
      <c r="AL20" s="417"/>
      <c r="AM20" s="417"/>
      <c r="AN20" s="417" t="str">
        <f>IF(入力シート!V51="発送費","",IF(ISNA(VLOOKUP(A20,入力シート!$B$42:$BF$44,35,FALSE)),"",VLOOKUP(A20,入力シート!$B$42:$BF$44,35,FALSE)))</f>
        <v/>
      </c>
      <c r="AO20" s="417"/>
      <c r="AP20" s="417"/>
      <c r="AQ20" s="417"/>
    </row>
    <row r="21" spans="1:43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19"/>
      <c r="AH21" s="419"/>
      <c r="AI21" s="419"/>
      <c r="AJ21" s="417"/>
      <c r="AK21" s="417"/>
      <c r="AL21" s="417"/>
      <c r="AM21" s="417"/>
      <c r="AN21" s="417"/>
      <c r="AO21" s="417"/>
      <c r="AP21" s="417"/>
      <c r="AQ21" s="417"/>
    </row>
    <row r="22" spans="1:43">
      <c r="C22" s="10" t="s">
        <v>242</v>
      </c>
    </row>
    <row r="23" spans="1:43">
      <c r="F23" s="417">
        <f>SUM(AJ11:AM20)</f>
        <v>0</v>
      </c>
      <c r="G23" s="417"/>
      <c r="H23" s="417"/>
      <c r="I23" s="417"/>
      <c r="J23" s="417"/>
      <c r="K23" s="417"/>
      <c r="L23" s="417"/>
      <c r="M23" s="417"/>
      <c r="N23" s="10" t="s">
        <v>165</v>
      </c>
      <c r="O23" s="381" t="s">
        <v>243</v>
      </c>
      <c r="P23" s="381"/>
      <c r="Q23" s="381"/>
      <c r="R23" s="381"/>
      <c r="S23" s="381"/>
      <c r="T23" s="381"/>
      <c r="U23" s="381"/>
      <c r="V23" s="420">
        <f>SUM(AN11:AQ20)</f>
        <v>0</v>
      </c>
      <c r="W23" s="420"/>
      <c r="X23" s="420"/>
      <c r="Y23" s="420"/>
      <c r="Z23" s="420"/>
      <c r="AA23" s="420"/>
      <c r="AD23" s="50"/>
      <c r="AE23" s="50"/>
    </row>
    <row r="24" spans="1:43">
      <c r="F24" s="51"/>
      <c r="G24" s="51"/>
      <c r="H24" s="51"/>
      <c r="I24" s="51"/>
      <c r="J24" s="51"/>
      <c r="K24" s="51"/>
      <c r="L24" s="51"/>
      <c r="M24" s="51"/>
      <c r="V24" s="417"/>
      <c r="W24" s="417"/>
      <c r="X24" s="417"/>
      <c r="Y24" s="417"/>
      <c r="Z24" s="417"/>
      <c r="AA24" s="417"/>
      <c r="AB24" s="51"/>
      <c r="AC24" s="51"/>
      <c r="AD24" s="50"/>
      <c r="AE24" s="50"/>
    </row>
    <row r="25" spans="1:43">
      <c r="C25" s="10" t="s">
        <v>244</v>
      </c>
    </row>
    <row r="26" spans="1:43">
      <c r="F26" s="418">
        <f>IF(ISNA(VLOOKUP(A11,入力シート!$B$42:$BF$44,50,FALSE)),"",VLOOKUP(A11,入力シート!$B$42:$BF$44,50,FALSE))</f>
        <v>0</v>
      </c>
      <c r="G26" s="418"/>
      <c r="H26" s="418"/>
      <c r="I26" s="418"/>
      <c r="J26" s="418"/>
      <c r="K26" s="418"/>
      <c r="L26" s="418"/>
      <c r="M26" s="418"/>
      <c r="N26" s="418"/>
    </row>
    <row r="28" spans="1:43">
      <c r="C28" s="10" t="s">
        <v>245</v>
      </c>
    </row>
    <row r="29" spans="1:43">
      <c r="E29" s="48" t="str">
        <f>D11</f>
        <v/>
      </c>
      <c r="F29" s="52"/>
      <c r="G29" s="416" t="str">
        <f>IF(E29="","",入力シート!M48&amp;入力シート!W48)</f>
        <v/>
      </c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  <c r="W29" s="416"/>
      <c r="X29" s="416"/>
      <c r="Y29" s="416"/>
      <c r="Z29" s="416"/>
      <c r="AA29" s="416"/>
      <c r="AB29" s="416"/>
      <c r="AC29" s="416"/>
      <c r="AD29" s="416"/>
      <c r="AE29" s="416"/>
      <c r="AF29" s="416"/>
      <c r="AG29" s="416"/>
      <c r="AH29" s="416"/>
      <c r="AI29" s="416"/>
      <c r="AJ29" s="52"/>
    </row>
    <row r="30" spans="1:43">
      <c r="E30" s="48" t="str">
        <f t="shared" ref="E30:E38" si="0">D12</f>
        <v/>
      </c>
      <c r="F30" s="52"/>
      <c r="G30" s="416" t="str">
        <f>IF(E30="","",入力シート!M49&amp;入力シート!W49)</f>
        <v/>
      </c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6"/>
      <c r="AC30" s="416"/>
      <c r="AD30" s="416"/>
      <c r="AE30" s="416"/>
      <c r="AF30" s="416"/>
      <c r="AG30" s="416"/>
      <c r="AH30" s="416"/>
      <c r="AI30" s="416"/>
      <c r="AJ30" s="52"/>
    </row>
    <row r="31" spans="1:43">
      <c r="E31" s="48" t="str">
        <f t="shared" si="0"/>
        <v/>
      </c>
      <c r="F31" s="52"/>
      <c r="G31" s="416" t="str">
        <f>IF(E31="","",入力シート!M50&amp;入力シート!W50)</f>
        <v/>
      </c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52"/>
    </row>
    <row r="32" spans="1:43">
      <c r="E32" s="48" t="str">
        <f t="shared" si="0"/>
        <v/>
      </c>
      <c r="F32" s="52"/>
      <c r="G32" s="416" t="str">
        <f>IF(E32="","",入力シート!M51&amp;入力シート!W51)</f>
        <v/>
      </c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6"/>
      <c r="AI32" s="416"/>
      <c r="AJ32" s="52"/>
    </row>
    <row r="33" spans="3:36">
      <c r="E33" s="48" t="str">
        <f t="shared" si="0"/>
        <v/>
      </c>
      <c r="F33" s="52"/>
      <c r="G33" s="416" t="str">
        <f>IF(E33="","",入力シート!M52&amp;入力シート!W52)</f>
        <v/>
      </c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6"/>
      <c r="AC33" s="416"/>
      <c r="AD33" s="416"/>
      <c r="AE33" s="416"/>
      <c r="AF33" s="416"/>
      <c r="AG33" s="416"/>
      <c r="AH33" s="416"/>
      <c r="AI33" s="416"/>
    </row>
    <row r="34" spans="3:36">
      <c r="E34" s="48" t="str">
        <f t="shared" si="0"/>
        <v/>
      </c>
      <c r="F34" s="52"/>
      <c r="G34" s="416" t="str">
        <f>IF(E34="","",入力シート!M53&amp;入力シート!W53)</f>
        <v/>
      </c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</row>
    <row r="35" spans="3:36">
      <c r="E35" s="48" t="str">
        <f t="shared" si="0"/>
        <v/>
      </c>
      <c r="F35" s="52"/>
      <c r="G35" s="416" t="str">
        <f>IF(E35="","",入力シート!M54&amp;入力シート!W54)</f>
        <v/>
      </c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416"/>
      <c r="AI35" s="416"/>
    </row>
    <row r="36" spans="3:36">
      <c r="E36" s="48" t="str">
        <f t="shared" si="0"/>
        <v/>
      </c>
      <c r="F36" s="52"/>
      <c r="G36" s="416" t="str">
        <f>IF(E36="","",入力シート!M55&amp;入力シート!W55)</f>
        <v/>
      </c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6"/>
      <c r="AH36" s="416"/>
      <c r="AI36" s="416"/>
    </row>
    <row r="37" spans="3:36">
      <c r="E37" s="48" t="str">
        <f t="shared" si="0"/>
        <v/>
      </c>
      <c r="F37" s="52"/>
      <c r="G37" s="416" t="str">
        <f>IF(E37="","",入力シート!M56&amp;入力シート!W56)</f>
        <v/>
      </c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6"/>
      <c r="AI37" s="416"/>
    </row>
    <row r="38" spans="3:36">
      <c r="E38" s="48" t="str">
        <f t="shared" si="0"/>
        <v/>
      </c>
      <c r="F38" s="52"/>
      <c r="G38" s="416" t="str">
        <f>IF(E38="","",入力シート!M58&amp;入力シート!W58)</f>
        <v/>
      </c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6"/>
      <c r="AI38" s="416"/>
    </row>
    <row r="40" spans="3:36">
      <c r="C40" s="10" t="s">
        <v>246</v>
      </c>
    </row>
    <row r="41" spans="3:36">
      <c r="E41" s="48" t="str">
        <f t="shared" ref="E41:E50" si="1">D11</f>
        <v/>
      </c>
      <c r="F41" s="52"/>
      <c r="G41" s="416" t="str">
        <f>IF(E41="","",入力シート!M42)</f>
        <v/>
      </c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6"/>
      <c r="AJ41" s="52"/>
    </row>
    <row r="42" spans="3:36">
      <c r="E42" s="48" t="str">
        <f t="shared" si="1"/>
        <v/>
      </c>
      <c r="F42" s="52"/>
      <c r="G42" s="416" t="str">
        <f>IF(E42="","",入力シート!M43)</f>
        <v/>
      </c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52"/>
    </row>
    <row r="43" spans="3:36">
      <c r="E43" s="48" t="str">
        <f t="shared" si="1"/>
        <v/>
      </c>
      <c r="F43" s="52"/>
      <c r="G43" s="416" t="str">
        <f>IF(E43="","",入力シート!M44)</f>
        <v/>
      </c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52"/>
    </row>
    <row r="44" spans="3:36">
      <c r="E44" s="48" t="str">
        <f t="shared" si="1"/>
        <v/>
      </c>
      <c r="F44" s="52"/>
      <c r="G44" s="416" t="str">
        <f>IF(E44="","",入力シート!M45)</f>
        <v/>
      </c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16"/>
      <c r="AH44" s="416"/>
      <c r="AI44" s="416"/>
      <c r="AJ44" s="52"/>
    </row>
    <row r="45" spans="3:36">
      <c r="E45" s="48" t="str">
        <f t="shared" si="1"/>
        <v/>
      </c>
      <c r="F45" s="52"/>
      <c r="G45" s="416" t="str">
        <f>IF(E45="","",入力シート!M46)</f>
        <v/>
      </c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6"/>
      <c r="AI45" s="416"/>
    </row>
    <row r="46" spans="3:36">
      <c r="E46" s="48" t="str">
        <f t="shared" si="1"/>
        <v/>
      </c>
      <c r="F46" s="52"/>
      <c r="G46" s="416" t="str">
        <f>IF(E46="","",入力シート!M47)</f>
        <v/>
      </c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16"/>
      <c r="AE46" s="416"/>
      <c r="AF46" s="416"/>
      <c r="AG46" s="416"/>
      <c r="AH46" s="416"/>
      <c r="AI46" s="416"/>
    </row>
    <row r="47" spans="3:36">
      <c r="E47" s="48" t="str">
        <f t="shared" si="1"/>
        <v/>
      </c>
      <c r="F47" s="52"/>
      <c r="G47" s="416" t="str">
        <f>IF(E47="","",入力シート!M48)</f>
        <v/>
      </c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</row>
    <row r="48" spans="3:36">
      <c r="E48" s="48" t="str">
        <f t="shared" si="1"/>
        <v/>
      </c>
      <c r="F48" s="52"/>
      <c r="G48" s="416" t="str">
        <f>IF(E48="","",入力シート!M49)</f>
        <v/>
      </c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  <c r="AC48" s="416"/>
      <c r="AD48" s="416"/>
      <c r="AE48" s="416"/>
      <c r="AF48" s="416"/>
      <c r="AG48" s="416"/>
      <c r="AH48" s="416"/>
      <c r="AI48" s="416"/>
    </row>
    <row r="49" spans="3:35">
      <c r="E49" s="48" t="str">
        <f t="shared" si="1"/>
        <v/>
      </c>
      <c r="F49" s="52"/>
      <c r="G49" s="416" t="str">
        <f>IF(E49="","",入力シート!M50)</f>
        <v/>
      </c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  <c r="AC49" s="416"/>
      <c r="AD49" s="416"/>
      <c r="AE49" s="416"/>
      <c r="AF49" s="416"/>
      <c r="AG49" s="416"/>
      <c r="AH49" s="416"/>
      <c r="AI49" s="416"/>
    </row>
    <row r="50" spans="3:35">
      <c r="E50" s="48" t="str">
        <f t="shared" si="1"/>
        <v/>
      </c>
      <c r="F50" s="52"/>
      <c r="G50" s="416" t="str">
        <f>IF(E50="","",入力シート!M51)</f>
        <v/>
      </c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  <c r="AC50" s="416"/>
      <c r="AD50" s="416"/>
      <c r="AE50" s="416"/>
      <c r="AF50" s="416"/>
      <c r="AG50" s="416"/>
      <c r="AH50" s="416"/>
      <c r="AI50" s="416"/>
    </row>
    <row r="52" spans="3:35">
      <c r="C52" s="10" t="s">
        <v>247</v>
      </c>
    </row>
    <row r="53" spans="3:35">
      <c r="F53" s="415" t="s">
        <v>248</v>
      </c>
      <c r="G53" s="415"/>
      <c r="H53" s="415"/>
      <c r="I53" s="415"/>
      <c r="J53" s="415"/>
      <c r="K53" s="415"/>
      <c r="L53" s="415"/>
      <c r="M53" s="415"/>
    </row>
    <row r="54" spans="3:35">
      <c r="F54" s="53"/>
      <c r="G54" s="53"/>
      <c r="H54" s="53"/>
      <c r="I54" s="53"/>
      <c r="J54" s="53"/>
      <c r="K54" s="53"/>
      <c r="L54" s="53"/>
      <c r="M54" s="53"/>
    </row>
    <row r="56" spans="3:35">
      <c r="D56" s="253" t="s">
        <v>249</v>
      </c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</row>
    <row r="57" spans="3:35">
      <c r="D57" s="414">
        <f>入力シート!F60</f>
        <v>0</v>
      </c>
      <c r="E57" s="414"/>
      <c r="F57" s="414"/>
      <c r="G57" s="414"/>
      <c r="H57" s="414"/>
      <c r="I57" s="414"/>
      <c r="J57" s="414"/>
      <c r="K57" s="414"/>
      <c r="L57" s="381" t="s">
        <v>250</v>
      </c>
      <c r="M57" s="381"/>
      <c r="N57" s="381"/>
      <c r="O57" s="381"/>
    </row>
    <row r="58" spans="3:35">
      <c r="E58" s="415" t="s">
        <v>251</v>
      </c>
      <c r="F58" s="415"/>
      <c r="G58" s="415"/>
      <c r="H58" s="415"/>
      <c r="I58" s="415"/>
      <c r="J58" s="415"/>
      <c r="K58" s="52"/>
      <c r="L58" s="52"/>
    </row>
    <row r="59" spans="3:35">
      <c r="F59" s="254" t="s">
        <v>252</v>
      </c>
      <c r="G59" s="254"/>
      <c r="H59" s="254"/>
      <c r="I59" s="254"/>
      <c r="J59" s="411">
        <f>入力シート!F61</f>
        <v>0</v>
      </c>
      <c r="K59" s="411"/>
      <c r="L59" s="411"/>
      <c r="M59" s="411"/>
      <c r="N59" s="411"/>
      <c r="O59" s="411"/>
      <c r="P59" s="411"/>
      <c r="Q59" s="17"/>
      <c r="R59" s="17"/>
      <c r="S59" s="17"/>
      <c r="T59" s="254" t="s">
        <v>253</v>
      </c>
      <c r="U59" s="254"/>
      <c r="V59" s="254"/>
      <c r="W59" s="254"/>
      <c r="X59" s="411">
        <f>入力シート!Q61</f>
        <v>0</v>
      </c>
      <c r="Y59" s="411"/>
      <c r="Z59" s="411"/>
      <c r="AA59" s="411"/>
      <c r="AB59" s="411"/>
      <c r="AC59" s="411"/>
      <c r="AD59" s="411"/>
      <c r="AE59" s="411"/>
      <c r="AF59" s="54"/>
      <c r="AG59" s="17"/>
      <c r="AH59" s="17"/>
    </row>
    <row r="60" spans="3:35">
      <c r="F60" s="44"/>
      <c r="G60" s="44"/>
      <c r="H60" s="44"/>
      <c r="I60" s="44"/>
      <c r="T60" s="44"/>
      <c r="U60" s="44"/>
      <c r="V60" s="44"/>
      <c r="W60" s="44"/>
      <c r="AF60" s="26"/>
    </row>
    <row r="61" spans="3:35">
      <c r="F61" s="254" t="s">
        <v>252</v>
      </c>
      <c r="G61" s="254"/>
      <c r="H61" s="254"/>
      <c r="I61" s="254"/>
      <c r="J61" s="411">
        <f>入力シート!F62</f>
        <v>0</v>
      </c>
      <c r="K61" s="411"/>
      <c r="L61" s="411"/>
      <c r="M61" s="411"/>
      <c r="N61" s="411"/>
      <c r="O61" s="411"/>
      <c r="P61" s="411"/>
      <c r="Q61" s="17"/>
      <c r="R61" s="17"/>
      <c r="S61" s="17"/>
      <c r="T61" s="254" t="s">
        <v>253</v>
      </c>
      <c r="U61" s="254"/>
      <c r="V61" s="254"/>
      <c r="W61" s="254"/>
      <c r="X61" s="411">
        <f>入力シート!Q62</f>
        <v>0</v>
      </c>
      <c r="Y61" s="411"/>
      <c r="Z61" s="411"/>
      <c r="AA61" s="411"/>
      <c r="AB61" s="411"/>
      <c r="AC61" s="411"/>
      <c r="AD61" s="411"/>
      <c r="AE61" s="411"/>
      <c r="AF61" s="54"/>
      <c r="AG61" s="17"/>
      <c r="AH61" s="17"/>
    </row>
    <row r="62" spans="3:3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>
      <c r="B66" s="412" t="s">
        <v>254</v>
      </c>
      <c r="C66" s="412"/>
      <c r="D66" s="413" t="s">
        <v>255</v>
      </c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3"/>
      <c r="AI66" s="413"/>
    </row>
    <row r="67" spans="2:35">
      <c r="B67" s="55"/>
      <c r="C67" s="55"/>
      <c r="D67" s="413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  <c r="W67" s="413"/>
      <c r="X67" s="413"/>
      <c r="Y67" s="413"/>
      <c r="Z67" s="413"/>
      <c r="AA67" s="413"/>
      <c r="AB67" s="413"/>
      <c r="AC67" s="413"/>
      <c r="AD67" s="413"/>
      <c r="AE67" s="413"/>
      <c r="AF67" s="413"/>
      <c r="AG67" s="413"/>
      <c r="AH67" s="413"/>
      <c r="AI67" s="413"/>
    </row>
    <row r="68" spans="2:35">
      <c r="B68" s="56"/>
      <c r="C68" s="56"/>
      <c r="D68" s="413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413"/>
      <c r="AB68" s="413"/>
      <c r="AC68" s="413"/>
      <c r="AD68" s="413"/>
      <c r="AE68" s="413"/>
      <c r="AF68" s="413"/>
      <c r="AG68" s="413"/>
      <c r="AH68" s="413"/>
      <c r="AI68" s="413"/>
    </row>
  </sheetData>
  <sheetProtection sheet="1" selectLockedCells="1" selectUnlockedCells="1"/>
  <mergeCells count="118"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car_mg1@d.frontier-di.co.jp</cp:lastModifiedBy>
  <cp:revision/>
  <dcterms:created xsi:type="dcterms:W3CDTF">2013-05-08T02:57:49Z</dcterms:created>
  <dcterms:modified xsi:type="dcterms:W3CDTF">2025-05-21T05:35:59Z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